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9 " sheetId="1" r:id="rId1"/>
  </sheets>
  <definedNames/>
  <calcPr fullCalcOnLoad="1"/>
</workbook>
</file>

<file path=xl/sharedStrings.xml><?xml version="1.0" encoding="utf-8"?>
<sst xmlns="http://schemas.openxmlformats.org/spreadsheetml/2006/main" count="1003" uniqueCount="224">
  <si>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</si>
  <si>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</si>
  <si>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</si>
  <si>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</si>
  <si>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</si>
  <si>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</si>
  <si>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</si>
  <si>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</si>
  <si>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</si>
  <si>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</si>
  <si>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</si>
  <si>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</si>
  <si>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</si>
  <si>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</si>
  <si>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</si>
  <si>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</si>
  <si>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</si>
  <si>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244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</si>
  <si>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</si>
  <si>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</si>
  <si>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</si>
  <si>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</si>
  <si>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</si>
  <si>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</si>
  <si>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</si>
  <si>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</si>
  <si>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</si>
  <si>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</si>
  <si>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</si>
  <si>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</si>
  <si>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 xml:space="preserve"> МКУ  "НИКА"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</si>
  <si>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</si>
  <si>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</si>
  <si>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</si>
  <si>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</si>
  <si>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</si>
  <si>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</si>
  <si>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</si>
  <si>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</si>
  <si>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</si>
  <si>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</si>
  <si>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</si>
  <si>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</si>
  <si>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</si>
  <si>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</si>
  <si>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</si>
  <si>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</si>
  <si>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</si>
  <si>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</si>
  <si>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</si>
  <si>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</si>
  <si>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</si>
  <si>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</si>
  <si>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</si>
  <si>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</si>
  <si>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</si>
  <si>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</si>
  <si>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</si>
  <si>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</si>
  <si>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</si>
  <si>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</si>
  <si>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</si>
  <si>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</si>
  <si>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</si>
  <si>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</si>
  <si>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Реализация мероприятий муниципальной программы «Организация трудозанятости молодежи на 2014 – 2016 годы»</t>
  </si>
  <si>
    <t>800</t>
  </si>
  <si>
    <t>850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</si>
  <si>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</si>
  <si>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</si>
  <si>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</si>
  <si>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</si>
  <si>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</si>
  <si>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06.0.01.07950</t>
  </si>
  <si>
    <t>50.3.00.04310</t>
  </si>
  <si>
    <t>110</t>
  </si>
  <si>
    <t>Социальное обеспечение и иные выплаты населению</t>
  </si>
  <si>
    <t>Субсидии на создание условий для деятельности народных дружин</t>
  </si>
  <si>
    <t>Всего по МУ "Администрация поселения Каркатеевы"</t>
  </si>
  <si>
    <t>к решению Совета депутатов</t>
  </si>
  <si>
    <t>Утверждено (тыс. руб.)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</si>
  <si>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</si>
  <si>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</si>
  <si>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11.0.01.99990</t>
  </si>
  <si>
    <t>09.0.01.99990</t>
  </si>
  <si>
    <t>04.0.01.99990</t>
  </si>
  <si>
    <t>10.0.01.99990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</si>
  <si>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</si>
  <si>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</si>
  <si>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50.0.00.00000</t>
  </si>
  <si>
    <t>50.1.00.00000</t>
  </si>
  <si>
    <t>10.0.00.00000</t>
  </si>
  <si>
    <t>10.0.01.00000</t>
  </si>
  <si>
    <t>Муниципальная программа «Повышение эффективности 
бюджетных расходов сельского поселения Каркатеевы на 2018-2021 годы»</t>
  </si>
  <si>
    <t>Непрограммные расходы органов муниципальной власти Нефтеюганского района</t>
  </si>
  <si>
    <t>Обеспечение деятельности Думы Нефтеюганского района</t>
  </si>
  <si>
    <t>Основное мероприятие "Составление проекта бюджета поселения, исполнение бюджета поселения, формирование отчетности"</t>
  </si>
  <si>
    <t>09.0.00.00000</t>
  </si>
  <si>
    <t>09.0.01.00000</t>
  </si>
  <si>
    <t>Основное мероприятие "Создание условий для пожарной безопасности"</t>
  </si>
  <si>
    <t>03.0.01.82300</t>
  </si>
  <si>
    <t>03.0.00.00000</t>
  </si>
  <si>
    <t>03.0.01.00000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</si>
  <si>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</si>
  <si>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Основное мероприятие "Профилактика правонарушений"</t>
  </si>
  <si>
    <t>03.0.01.S2300</t>
  </si>
  <si>
    <t>Создание условий для деятельности народных дружин (cофинансирование)</t>
  </si>
  <si>
    <t>02.0.0000000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</si>
  <si>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</si>
  <si>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02.0.01.00000</t>
  </si>
  <si>
    <t>Основное мероприятие "Профилактики экстремизма, терроризма"</t>
  </si>
  <si>
    <t>02.0.01.99990</t>
  </si>
  <si>
    <t>01.0.00.00000</t>
  </si>
  <si>
    <t>01.0.01.00000</t>
  </si>
  <si>
    <t>Основное мероприятие " Содержание и ремонт автомобильных дорог"</t>
  </si>
  <si>
    <t>08.0.00.00000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</si>
  <si>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</si>
  <si>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08.0.01.00000</t>
  </si>
  <si>
    <t>Основное мероприятие "Содержание и ремонт муниципального имущества"</t>
  </si>
  <si>
    <t>08.0.01.99990</t>
  </si>
  <si>
    <t>08.0.02.99990</t>
  </si>
  <si>
    <t>Основное мероприятие "Техническая инвентаризация и паспортизация объектов"</t>
  </si>
  <si>
    <t>05.0.00.00000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</si>
  <si>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</si>
  <si>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05.0.02.00000</t>
  </si>
  <si>
    <t>Основное мероприятие "Повышение уровня благоустройства территорий общего пользования"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</si>
  <si>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</si>
  <si>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</si>
  <si>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Муниципальная программа "Повышение эффективности бюджетных расходов сельского поселения Каркатеевы на 2018-2021 годы"</t>
  </si>
  <si>
    <t>10.0.02.00000</t>
  </si>
  <si>
    <t>Основное мероприятие "Межбюджетные трансферты из бюджета поселения бюджету Нефтеюганского района"</t>
  </si>
  <si>
    <t>50.0.00.89020</t>
  </si>
  <si>
    <t>10.0.02.89020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</si>
  <si>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</si>
  <si>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</si>
  <si>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</si>
  <si>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</si>
  <si>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04.0.01.00000</t>
  </si>
  <si>
    <t>04.0.00.00000</t>
  </si>
  <si>
    <t>Основное мероприятие "Приобретение и сопровождение программного обеспечения, оборудования"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</si>
  <si>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</si>
  <si>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</si>
  <si>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</si>
  <si>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</si>
  <si>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07.0.02.00000</t>
  </si>
  <si>
    <t>07.0.02.99990</t>
  </si>
  <si>
    <t>Основное мероприятие "Организация отдыха детей, подростков, молодежи"</t>
  </si>
  <si>
    <t>10.0.01.02040</t>
  </si>
  <si>
    <t>06.0.00.00000</t>
  </si>
  <si>
    <t>06.0.01.00000</t>
  </si>
  <si>
    <t>06.0.01.02040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</si>
  <si>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</si>
  <si>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Основное мероприятие "Повышение квалификации муниципальных служащих"</t>
  </si>
  <si>
    <t>Расходы на обеспечение функций органов местного самоуправления (местное самоуправление)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</si>
  <si>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</si>
  <si>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</si>
  <si>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</si>
  <si>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</si>
  <si>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</si>
  <si>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05.0.01.00000</t>
  </si>
  <si>
    <t>Основное мероприятие "Повышение уровня благоустройства дворовых территорий"</t>
  </si>
  <si>
    <t>05.0.01.99990</t>
  </si>
  <si>
    <t>08.0.02.00000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</si>
  <si>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2018 – 2021 годы"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</si>
  <si>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</si>
  <si>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06</t>
  </si>
  <si>
    <t>Охрана окружающей среды</t>
  </si>
  <si>
    <t>Другие вопросы в области охраны окружающей среды</t>
  </si>
  <si>
    <t>12.0.00.00000</t>
  </si>
  <si>
    <t>12.0.02.84290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</si>
  <si>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</si>
  <si>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Расходы на реализацию проектов "Народный бюджет"</t>
  </si>
  <si>
    <t>2019 год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</si>
  <si>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</si>
  <si>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</si>
  <si>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</si>
  <si>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</si>
  <si>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</si>
  <si>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</si>
  <si>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2019-2021 годы»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</si>
  <si>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</si>
  <si>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</si>
  <si>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</si>
  <si>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Уточнено</t>
  </si>
  <si>
    <t>05.0.03.89001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</si>
  <si>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Каркатеевы на 2019 год</t>
  </si>
  <si>
    <t>05.0.03.99990</t>
  </si>
  <si>
    <t>05.0.03.00000</t>
  </si>
  <si>
    <t>Основное мероприятие "Реализация проектов "Народный бюджет"</t>
  </si>
  <si>
    <t>Реализация мероприятий</t>
  </si>
  <si>
    <t>05.0.0.00000</t>
  </si>
  <si>
    <t>06.0.01.89003</t>
  </si>
  <si>
    <t>Реализация мероприятий направленных на повышение квалификации</t>
  </si>
  <si>
    <t>09.0.01.89005</t>
  </si>
  <si>
    <t>Приобретение и установка автономных пожарных извещателей с GSM модулем</t>
  </si>
  <si>
    <t>Благоустройство территорий муниципальных образований поселений</t>
  </si>
  <si>
    <t>08.0.01.89010</t>
  </si>
  <si>
    <t>Ремонт имущества</t>
  </si>
  <si>
    <t>04.0.01.89008</t>
  </si>
  <si>
    <t>Обеспечение защиты информации и персональных данных</t>
  </si>
  <si>
    <t>06.0.01.02400</t>
  </si>
  <si>
    <t>Прочие мероприятия огранов местного самоуправления</t>
  </si>
  <si>
    <t>Приложение  2</t>
  </si>
  <si>
    <t>07.0.01.85060</t>
  </si>
  <si>
    <t>Иные межбюджетные трансферты на реализацию мероприятий по содействию трудоустройству граждан</t>
  </si>
  <si>
    <t>Общеэкономические вопросы</t>
  </si>
  <si>
    <t>05.0.02.89016</t>
  </si>
  <si>
    <t>Благоустройство территорий поселений</t>
  </si>
  <si>
    <t>05.0.F2.00000</t>
  </si>
  <si>
    <t>05.0.F2.89013</t>
  </si>
  <si>
    <t>Основное мероприятие "Федеральный проект "Формирование комфортной городской среды"</t>
  </si>
  <si>
    <t>08.0.03.00000</t>
  </si>
  <si>
    <t>08.0.03.89012</t>
  </si>
  <si>
    <t>Основное мероприятияе "Возмещение за изымаемые жилые помещения"</t>
  </si>
  <si>
    <t>Уплата администрациями поселений выкупной цены собственникампомещений в домах, в отношении которых принято решение о сносе</t>
  </si>
  <si>
    <t>05.0.F2.55550</t>
  </si>
  <si>
    <t>Реализация программ формирования современной городской среды</t>
  </si>
  <si>
    <t>12.0.02.89021</t>
  </si>
  <si>
    <t>Реализация мероприятий, направленных на повышение экологической безопасности</t>
  </si>
  <si>
    <t>от 16.12.2019 № _71_</t>
  </si>
  <si>
    <t>400</t>
  </si>
  <si>
    <t>410</t>
  </si>
  <si>
    <t>Бюджетные инвестиции</t>
  </si>
  <si>
    <t xml:space="preserve">Капитальные влажения в объекты государственной (муниципальной) собственности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</si>
</sst>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3"/>
      <name val="Arial"/>
      <family val="2"/>
    </font>
    <font>
      <sz val="9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1"/>
  <sheetViews>
    <sheetView tabSelected="1" zoomScalePageLayoutView="0" workbookViewId="0" topLeftCell="A94">
      <selection activeCell="A102" sqref="A102:A103"/>
    </sheetView>
  </sheetViews>
  <sheetFormatPr defaultColWidth="9.140625" defaultRowHeight="12.75"/>
  <cols>
    <col min="1" max="1" width="32.421875" style="0" customWidth="1"/>
    <col min="2" max="2" width="4.00390625" style="0" customWidth="1"/>
    <col min="3" max="3" width="4.421875" style="0" customWidth="1"/>
    <col min="4" max="4" width="10.7109375" style="0" customWidth="1"/>
    <col min="5" max="5" width="4.7109375" style="0" customWidth="1"/>
    <col min="6" max="6" width="11.421875" style="0" customWidth="1"/>
    <col min="7" max="7" width="10.421875" style="0" customWidth="1"/>
    <col min="8" max="8" width="11.140625" style="0" customWidth="1"/>
    <col min="9" max="9" width="9.8515625" style="0" hidden="1" customWidth="1"/>
    <col min="10" max="10" width="10.140625" style="0" hidden="1" customWidth="1"/>
    <col min="11" max="11" width="0" style="0" hidden="1" customWidth="1"/>
    <col min="12" max="12" width="10.7109375" style="0" hidden="1" customWidth="1"/>
    <col min="13" max="13" width="10.57421875" style="0" hidden="1" customWidth="1"/>
    <col min="14" max="14" width="0" style="0" hidden="1" customWidth="1"/>
    <col min="15" max="15" width="11.421875" style="0" bestFit="1" customWidth="1"/>
    <col min="16" max="16" width="11.00390625" style="0" customWidth="1"/>
    <col min="18" max="18" width="10.28125" style="0" customWidth="1"/>
    <col min="19" max="19" width="13.8515625" style="0" customWidth="1"/>
  </cols>
  <sheetData>
    <row r="1" spans="2:17" ht="18.75" customHeight="1">
      <c r="B1" s="36"/>
      <c r="C1" s="36"/>
      <c r="D1" s="36"/>
      <c r="E1" s="36"/>
      <c r="F1" s="36"/>
      <c r="G1" s="36"/>
      <c r="H1" s="36"/>
      <c r="Q1" s="36" t="s">
        <v>202</v>
      </c>
    </row>
    <row r="2" spans="2:18" ht="18.75" customHeight="1">
      <c r="B2" s="36"/>
      <c r="C2" s="36"/>
      <c r="D2" s="36"/>
      <c r="E2" s="36"/>
      <c r="F2" s="36"/>
      <c r="G2" s="36"/>
      <c r="H2" s="36"/>
      <c r="R2" s="37" t="s">
        <v>79</v>
      </c>
    </row>
    <row r="3" spans="2:18" ht="16.5">
      <c r="B3" s="36"/>
      <c r="C3" s="36"/>
      <c r="D3" s="36"/>
      <c r="E3" s="36"/>
      <c r="F3" s="36"/>
      <c r="G3" s="36"/>
      <c r="H3" s="36"/>
      <c r="R3" s="38" t="s">
        <v>219</v>
      </c>
    </row>
    <row r="4" ht="12.75">
      <c r="F4" s="2"/>
    </row>
    <row r="5" spans="1:20" ht="59.25" customHeight="1">
      <c r="A5" s="40" t="s">
        <v>185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ht="12.75">
      <c r="F6" s="2"/>
    </row>
    <row r="7" spans="1:8" ht="12.75">
      <c r="A7" s="1"/>
      <c r="B7" s="1"/>
      <c r="C7" s="1"/>
      <c r="D7" s="1"/>
      <c r="E7" s="1"/>
      <c r="F7" s="3"/>
      <c r="G7" s="39"/>
      <c r="H7" s="39"/>
    </row>
    <row r="8" spans="1:20" ht="12.75">
      <c r="A8" s="41" t="s">
        <v>29</v>
      </c>
      <c r="B8" s="41" t="s">
        <v>0</v>
      </c>
      <c r="C8" s="41" t="s">
        <v>1</v>
      </c>
      <c r="D8" s="41" t="s">
        <v>2</v>
      </c>
      <c r="E8" s="41" t="s">
        <v>3</v>
      </c>
      <c r="F8" s="42" t="s">
        <v>172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99.75" customHeight="1">
      <c r="A9" s="41"/>
      <c r="B9" s="41"/>
      <c r="C9" s="41"/>
      <c r="D9" s="41"/>
      <c r="E9" s="41"/>
      <c r="F9" s="17" t="s">
        <v>80</v>
      </c>
      <c r="G9" s="17" t="s">
        <v>44</v>
      </c>
      <c r="H9" s="17" t="s">
        <v>38</v>
      </c>
      <c r="I9" s="20" t="s">
        <v>42</v>
      </c>
      <c r="J9" s="17" t="s">
        <v>44</v>
      </c>
      <c r="K9" s="18" t="s">
        <v>38</v>
      </c>
      <c r="L9" s="17" t="s">
        <v>43</v>
      </c>
      <c r="M9" s="17" t="s">
        <v>44</v>
      </c>
      <c r="N9" s="18" t="s">
        <v>38</v>
      </c>
      <c r="O9" s="34" t="s">
        <v>183</v>
      </c>
      <c r="P9" s="17" t="s">
        <v>44</v>
      </c>
      <c r="Q9" s="17" t="s">
        <v>38</v>
      </c>
      <c r="R9" s="34" t="s">
        <v>43</v>
      </c>
      <c r="S9" s="17" t="s">
        <v>44</v>
      </c>
      <c r="T9" s="35" t="s">
        <v>38</v>
      </c>
    </row>
    <row r="10" spans="1:20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9</v>
      </c>
      <c r="P10" s="5">
        <v>10</v>
      </c>
      <c r="Q10" s="5">
        <v>11</v>
      </c>
      <c r="R10" s="5">
        <v>12</v>
      </c>
      <c r="S10" s="5">
        <v>13</v>
      </c>
      <c r="T10" s="5">
        <v>14</v>
      </c>
    </row>
    <row r="11" spans="1:20" ht="24.75" customHeight="1">
      <c r="A11" s="6" t="s">
        <v>78</v>
      </c>
      <c r="B11" s="21"/>
      <c r="C11" s="21"/>
      <c r="D11" s="21"/>
      <c r="E11" s="21"/>
      <c r="F11" s="25">
        <f aca="true" t="shared" si="0" ref="F11:T11">F12+F52+F58+F82+F89+F147+F156+F166</f>
        <v>56411.9899</v>
      </c>
      <c r="G11" s="25">
        <f t="shared" si="0"/>
        <v>56232.9899</v>
      </c>
      <c r="H11" s="25">
        <f t="shared" si="0"/>
        <v>179</v>
      </c>
      <c r="I11" s="25" t="e">
        <f t="shared" si="0"/>
        <v>#REF!</v>
      </c>
      <c r="J11" s="25" t="e">
        <f t="shared" si="0"/>
        <v>#REF!</v>
      </c>
      <c r="K11" s="25">
        <f t="shared" si="0"/>
        <v>0</v>
      </c>
      <c r="L11" s="25">
        <f t="shared" si="0"/>
        <v>55191.681769999996</v>
      </c>
      <c r="M11" s="25">
        <f t="shared" si="0"/>
        <v>55191.681769999996</v>
      </c>
      <c r="N11" s="25">
        <f t="shared" si="0"/>
        <v>179</v>
      </c>
      <c r="O11" s="25">
        <f t="shared" si="0"/>
        <v>26349.181739999996</v>
      </c>
      <c r="P11" s="25">
        <f t="shared" si="0"/>
        <v>26340.414979999998</v>
      </c>
      <c r="Q11" s="25">
        <f t="shared" si="0"/>
        <v>8.76676</v>
      </c>
      <c r="R11" s="25">
        <f t="shared" si="0"/>
        <v>82761.17164</v>
      </c>
      <c r="S11" s="25">
        <f t="shared" si="0"/>
        <v>82573.40488</v>
      </c>
      <c r="T11" s="25">
        <f t="shared" si="0"/>
        <v>187.76676</v>
      </c>
    </row>
    <row r="12" spans="1:20" ht="17.25" customHeight="1">
      <c r="A12" s="8" t="s">
        <v>5</v>
      </c>
      <c r="B12" s="9" t="s">
        <v>7</v>
      </c>
      <c r="C12" s="7"/>
      <c r="D12" s="7"/>
      <c r="E12" s="7"/>
      <c r="F12" s="26">
        <f>F16+F19+F36+F41</f>
        <v>9994.493999999999</v>
      </c>
      <c r="G12" s="26">
        <f aca="true" t="shared" si="1" ref="G12:S12">G16+G19+G36+G41</f>
        <v>9994.493999999999</v>
      </c>
      <c r="H12" s="26"/>
      <c r="I12" s="26" t="e">
        <f t="shared" si="1"/>
        <v>#REF!</v>
      </c>
      <c r="J12" s="26" t="e">
        <f t="shared" si="1"/>
        <v>#REF!</v>
      </c>
      <c r="K12" s="26">
        <f t="shared" si="1"/>
        <v>0</v>
      </c>
      <c r="L12" s="26">
        <f t="shared" si="1"/>
        <v>9591.856</v>
      </c>
      <c r="M12" s="26">
        <f t="shared" si="1"/>
        <v>9591.856</v>
      </c>
      <c r="N12" s="26">
        <f t="shared" si="1"/>
        <v>0</v>
      </c>
      <c r="O12" s="26">
        <f>O13+O19+O36+O41</f>
        <v>-120.51399999999998</v>
      </c>
      <c r="P12" s="26">
        <f t="shared" si="1"/>
        <v>-120.51399999999998</v>
      </c>
      <c r="Q12" s="26"/>
      <c r="R12" s="26">
        <f t="shared" si="1"/>
        <v>9873.98</v>
      </c>
      <c r="S12" s="26">
        <f t="shared" si="1"/>
        <v>9873.98</v>
      </c>
      <c r="T12" s="26"/>
    </row>
    <row r="13" spans="1:20" ht="35.25" customHeight="1">
      <c r="A13" s="8" t="s">
        <v>47</v>
      </c>
      <c r="B13" s="9" t="s">
        <v>7</v>
      </c>
      <c r="C13" s="9" t="s">
        <v>12</v>
      </c>
      <c r="D13" s="7"/>
      <c r="E13" s="7"/>
      <c r="F13" s="26">
        <f>F16</f>
        <v>1937.268</v>
      </c>
      <c r="G13" s="26">
        <f aca="true" t="shared" si="2" ref="G13:S13">G16</f>
        <v>1937.268</v>
      </c>
      <c r="H13" s="26"/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1846.2</v>
      </c>
      <c r="M13" s="26">
        <f t="shared" si="2"/>
        <v>1846.2</v>
      </c>
      <c r="N13" s="26">
        <f t="shared" si="2"/>
        <v>0</v>
      </c>
      <c r="O13" s="26">
        <f t="shared" si="2"/>
        <v>63.5</v>
      </c>
      <c r="P13" s="26">
        <f t="shared" si="2"/>
        <v>63.5</v>
      </c>
      <c r="Q13" s="26"/>
      <c r="R13" s="26">
        <f t="shared" si="2"/>
        <v>2000.768</v>
      </c>
      <c r="S13" s="26">
        <f t="shared" si="2"/>
        <v>2000.768</v>
      </c>
      <c r="T13" s="26"/>
    </row>
    <row r="14" spans="1:20" ht="35.25" customHeight="1">
      <c r="A14" s="8" t="s">
        <v>94</v>
      </c>
      <c r="B14" s="9" t="s">
        <v>7</v>
      </c>
      <c r="C14" s="9" t="s">
        <v>12</v>
      </c>
      <c r="D14" s="9" t="s">
        <v>89</v>
      </c>
      <c r="E14" s="7"/>
      <c r="F14" s="26">
        <f>F15</f>
        <v>1937.268</v>
      </c>
      <c r="G14" s="26">
        <f aca="true" t="shared" si="3" ref="G14:S16">G15</f>
        <v>1937.268</v>
      </c>
      <c r="H14" s="26"/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1372.7</v>
      </c>
      <c r="M14" s="26">
        <f t="shared" si="3"/>
        <v>1372.7</v>
      </c>
      <c r="N14" s="26">
        <f t="shared" si="3"/>
        <v>0</v>
      </c>
      <c r="O14" s="26">
        <f t="shared" si="3"/>
        <v>63.5</v>
      </c>
      <c r="P14" s="26">
        <f t="shared" si="3"/>
        <v>63.5</v>
      </c>
      <c r="Q14" s="26"/>
      <c r="R14" s="26">
        <f t="shared" si="3"/>
        <v>2000.768</v>
      </c>
      <c r="S14" s="26">
        <f t="shared" si="3"/>
        <v>2000.768</v>
      </c>
      <c r="T14" s="26"/>
    </row>
    <row r="15" spans="1:20" ht="21.75" customHeight="1">
      <c r="A15" s="8" t="s">
        <v>95</v>
      </c>
      <c r="B15" s="9" t="s">
        <v>7</v>
      </c>
      <c r="C15" s="9" t="s">
        <v>12</v>
      </c>
      <c r="D15" s="9" t="s">
        <v>90</v>
      </c>
      <c r="E15" s="7"/>
      <c r="F15" s="26">
        <f>F16</f>
        <v>1937.268</v>
      </c>
      <c r="G15" s="26">
        <f t="shared" si="3"/>
        <v>1937.268</v>
      </c>
      <c r="H15" s="26"/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1372.7</v>
      </c>
      <c r="M15" s="26">
        <f t="shared" si="3"/>
        <v>1372.7</v>
      </c>
      <c r="N15" s="26">
        <f t="shared" si="3"/>
        <v>0</v>
      </c>
      <c r="O15" s="26">
        <f t="shared" si="3"/>
        <v>63.5</v>
      </c>
      <c r="P15" s="26">
        <f t="shared" si="3"/>
        <v>63.5</v>
      </c>
      <c r="Q15" s="26"/>
      <c r="R15" s="26">
        <f t="shared" si="3"/>
        <v>2000.768</v>
      </c>
      <c r="S15" s="26">
        <f t="shared" si="3"/>
        <v>2000.768</v>
      </c>
      <c r="T15" s="26"/>
    </row>
    <row r="16" spans="1:20" ht="18.75" customHeight="1">
      <c r="A16" s="10" t="s">
        <v>48</v>
      </c>
      <c r="B16" s="9" t="s">
        <v>7</v>
      </c>
      <c r="C16" s="9" t="s">
        <v>12</v>
      </c>
      <c r="D16" s="9" t="s">
        <v>70</v>
      </c>
      <c r="E16" s="7"/>
      <c r="F16" s="26">
        <f>F17</f>
        <v>1937.268</v>
      </c>
      <c r="G16" s="26">
        <f t="shared" si="3"/>
        <v>1937.268</v>
      </c>
      <c r="H16" s="26"/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1372.7</v>
      </c>
      <c r="M16" s="26">
        <f t="shared" si="3"/>
        <v>1372.7</v>
      </c>
      <c r="N16" s="26">
        <f t="shared" si="3"/>
        <v>0</v>
      </c>
      <c r="O16" s="26">
        <f t="shared" si="3"/>
        <v>63.5</v>
      </c>
      <c r="P16" s="26">
        <f t="shared" si="3"/>
        <v>63.5</v>
      </c>
      <c r="Q16" s="26"/>
      <c r="R16" s="26">
        <f t="shared" si="3"/>
        <v>2000.768</v>
      </c>
      <c r="S16" s="26">
        <f t="shared" si="3"/>
        <v>2000.768</v>
      </c>
      <c r="T16" s="26"/>
    </row>
    <row r="17" spans="1:20" ht="69.75" customHeight="1">
      <c r="A17" s="10" t="s">
        <v>55</v>
      </c>
      <c r="B17" s="11" t="s">
        <v>7</v>
      </c>
      <c r="C17" s="11" t="s">
        <v>12</v>
      </c>
      <c r="D17" s="11" t="s">
        <v>70</v>
      </c>
      <c r="E17" s="4">
        <v>100</v>
      </c>
      <c r="F17" s="27">
        <f>F18</f>
        <v>1937.268</v>
      </c>
      <c r="G17" s="27">
        <f>F17</f>
        <v>1937.268</v>
      </c>
      <c r="H17" s="27"/>
      <c r="I17" s="27">
        <f>I18</f>
        <v>0</v>
      </c>
      <c r="J17" s="27">
        <f>J18</f>
        <v>0</v>
      </c>
      <c r="K17" s="27"/>
      <c r="L17" s="27">
        <f>L16</f>
        <v>1372.7</v>
      </c>
      <c r="M17" s="27">
        <f>M16</f>
        <v>1372.7</v>
      </c>
      <c r="N17" s="27"/>
      <c r="O17" s="27">
        <f>O18</f>
        <v>63.5</v>
      </c>
      <c r="P17" s="27">
        <f>P18</f>
        <v>63.5</v>
      </c>
      <c r="Q17" s="27"/>
      <c r="R17" s="27">
        <f>R18</f>
        <v>2000.768</v>
      </c>
      <c r="S17" s="27">
        <f>S18</f>
        <v>2000.768</v>
      </c>
      <c r="T17" s="27"/>
    </row>
    <row r="18" spans="1:20" ht="33.75" customHeight="1">
      <c r="A18" s="10" t="s">
        <v>56</v>
      </c>
      <c r="B18" s="11" t="s">
        <v>7</v>
      </c>
      <c r="C18" s="11" t="s">
        <v>12</v>
      </c>
      <c r="D18" s="11" t="s">
        <v>70</v>
      </c>
      <c r="E18" s="4">
        <v>120</v>
      </c>
      <c r="F18" s="27">
        <f>1372.7+484.5-11+91.068</f>
        <v>1937.268</v>
      </c>
      <c r="G18" s="27">
        <f>F18</f>
        <v>1937.268</v>
      </c>
      <c r="H18" s="27"/>
      <c r="I18" s="27"/>
      <c r="J18" s="27">
        <f>I18</f>
        <v>0</v>
      </c>
      <c r="K18" s="27"/>
      <c r="L18" s="27">
        <f>L17</f>
        <v>1372.7</v>
      </c>
      <c r="M18" s="27">
        <f>M17</f>
        <v>1372.7</v>
      </c>
      <c r="N18" s="27"/>
      <c r="O18" s="27">
        <f>45+18.5</f>
        <v>63.5</v>
      </c>
      <c r="P18" s="27">
        <f>O18</f>
        <v>63.5</v>
      </c>
      <c r="Q18" s="27"/>
      <c r="R18" s="27">
        <f>F18+O18</f>
        <v>2000.768</v>
      </c>
      <c r="S18" s="27">
        <f>R18</f>
        <v>2000.768</v>
      </c>
      <c r="T18" s="27"/>
    </row>
    <row r="19" spans="1:20" ht="57.75" customHeight="1">
      <c r="A19" s="8" t="s">
        <v>22</v>
      </c>
      <c r="B19" s="11" t="s">
        <v>7</v>
      </c>
      <c r="C19" s="11" t="s">
        <v>9</v>
      </c>
      <c r="D19" s="11"/>
      <c r="E19" s="5"/>
      <c r="F19" s="27">
        <f>F20+F29</f>
        <v>7872.226</v>
      </c>
      <c r="G19" s="27">
        <f aca="true" t="shared" si="4" ref="G19:S19">G20+G29</f>
        <v>7872.226</v>
      </c>
      <c r="H19" s="27"/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7744.469999999999</v>
      </c>
      <c r="M19" s="27">
        <f t="shared" si="4"/>
        <v>7744.469999999999</v>
      </c>
      <c r="N19" s="27">
        <f t="shared" si="4"/>
        <v>0</v>
      </c>
      <c r="O19" s="27">
        <f t="shared" si="4"/>
        <v>-129.01399999999998</v>
      </c>
      <c r="P19" s="27">
        <f t="shared" si="4"/>
        <v>-129.01399999999998</v>
      </c>
      <c r="Q19" s="27"/>
      <c r="R19" s="27">
        <f t="shared" si="4"/>
        <v>7743.2119999999995</v>
      </c>
      <c r="S19" s="27">
        <f t="shared" si="4"/>
        <v>7743.2119999999995</v>
      </c>
      <c r="T19" s="27"/>
    </row>
    <row r="20" spans="1:20" ht="53.25" customHeight="1">
      <c r="A20" s="23" t="s">
        <v>93</v>
      </c>
      <c r="B20" s="11" t="s">
        <v>7</v>
      </c>
      <c r="C20" s="11" t="s">
        <v>9</v>
      </c>
      <c r="D20" s="11" t="s">
        <v>91</v>
      </c>
      <c r="E20" s="5"/>
      <c r="F20" s="27">
        <f>F21</f>
        <v>7784.469999999999</v>
      </c>
      <c r="G20" s="27">
        <f aca="true" t="shared" si="5" ref="G20:S21">G21</f>
        <v>7784.469999999999</v>
      </c>
      <c r="H20" s="27"/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7744.469999999999</v>
      </c>
      <c r="M20" s="27">
        <f t="shared" si="5"/>
        <v>7744.469999999999</v>
      </c>
      <c r="N20" s="27">
        <f t="shared" si="5"/>
        <v>0</v>
      </c>
      <c r="O20" s="27">
        <f t="shared" si="5"/>
        <v>-124.493</v>
      </c>
      <c r="P20" s="27">
        <f t="shared" si="5"/>
        <v>-124.493</v>
      </c>
      <c r="Q20" s="27"/>
      <c r="R20" s="27">
        <f t="shared" si="5"/>
        <v>7659.977</v>
      </c>
      <c r="S20" s="27">
        <f t="shared" si="5"/>
        <v>7659.977</v>
      </c>
      <c r="T20" s="27"/>
    </row>
    <row r="21" spans="1:20" ht="47.25" customHeight="1">
      <c r="A21" s="10" t="s">
        <v>96</v>
      </c>
      <c r="B21" s="11" t="s">
        <v>7</v>
      </c>
      <c r="C21" s="11" t="s">
        <v>9</v>
      </c>
      <c r="D21" s="11" t="s">
        <v>92</v>
      </c>
      <c r="E21" s="5"/>
      <c r="F21" s="27">
        <f>F22</f>
        <v>7784.469999999999</v>
      </c>
      <c r="G21" s="27">
        <f t="shared" si="5"/>
        <v>7784.469999999999</v>
      </c>
      <c r="H21" s="27"/>
      <c r="I21" s="27">
        <f t="shared" si="5"/>
        <v>0</v>
      </c>
      <c r="J21" s="27">
        <f t="shared" si="5"/>
        <v>0</v>
      </c>
      <c r="K21" s="27">
        <f t="shared" si="5"/>
        <v>0</v>
      </c>
      <c r="L21" s="27">
        <f t="shared" si="5"/>
        <v>7744.469999999999</v>
      </c>
      <c r="M21" s="27">
        <f t="shared" si="5"/>
        <v>7744.469999999999</v>
      </c>
      <c r="N21" s="27">
        <f t="shared" si="5"/>
        <v>0</v>
      </c>
      <c r="O21" s="27">
        <f t="shared" si="5"/>
        <v>-124.493</v>
      </c>
      <c r="P21" s="27">
        <f t="shared" si="5"/>
        <v>-124.493</v>
      </c>
      <c r="Q21" s="27"/>
      <c r="R21" s="27">
        <f t="shared" si="5"/>
        <v>7659.977</v>
      </c>
      <c r="S21" s="27">
        <f t="shared" si="5"/>
        <v>7659.977</v>
      </c>
      <c r="T21" s="27"/>
    </row>
    <row r="22" spans="1:20" ht="36" customHeight="1">
      <c r="A22" s="23" t="s">
        <v>153</v>
      </c>
      <c r="B22" s="11" t="s">
        <v>7</v>
      </c>
      <c r="C22" s="11" t="s">
        <v>9</v>
      </c>
      <c r="D22" s="11" t="s">
        <v>147</v>
      </c>
      <c r="E22" s="5"/>
      <c r="F22" s="27">
        <f>F23+F25+F27</f>
        <v>7784.469999999999</v>
      </c>
      <c r="G22" s="27">
        <f aca="true" t="shared" si="6" ref="G22:S22">G23+G25+G27</f>
        <v>7784.469999999999</v>
      </c>
      <c r="H22" s="27"/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7744.469999999999</v>
      </c>
      <c r="M22" s="27">
        <f t="shared" si="6"/>
        <v>7744.469999999999</v>
      </c>
      <c r="N22" s="27">
        <f t="shared" si="6"/>
        <v>0</v>
      </c>
      <c r="O22" s="27">
        <f>O23+O25+O27</f>
        <v>-124.493</v>
      </c>
      <c r="P22" s="27">
        <f>P23+P25+P27</f>
        <v>-124.493</v>
      </c>
      <c r="Q22" s="27"/>
      <c r="R22" s="27">
        <f t="shared" si="6"/>
        <v>7659.977</v>
      </c>
      <c r="S22" s="27">
        <f t="shared" si="6"/>
        <v>7659.977</v>
      </c>
      <c r="T22" s="27"/>
    </row>
    <row r="23" spans="1:20" ht="68.25" customHeight="1">
      <c r="A23" s="10" t="s">
        <v>55</v>
      </c>
      <c r="B23" s="11" t="s">
        <v>7</v>
      </c>
      <c r="C23" s="11" t="s">
        <v>9</v>
      </c>
      <c r="D23" s="11" t="s">
        <v>147</v>
      </c>
      <c r="E23" s="4">
        <v>100</v>
      </c>
      <c r="F23" s="27">
        <f>F24</f>
        <v>7718.57</v>
      </c>
      <c r="G23" s="27">
        <f>G24</f>
        <v>7718.57</v>
      </c>
      <c r="H23" s="27"/>
      <c r="I23" s="27">
        <f>I24</f>
        <v>0</v>
      </c>
      <c r="J23" s="27">
        <f>J24</f>
        <v>0</v>
      </c>
      <c r="K23" s="27"/>
      <c r="L23" s="27">
        <f>F23+I23</f>
        <v>7718.57</v>
      </c>
      <c r="M23" s="27">
        <f>G23+J23</f>
        <v>7718.57</v>
      </c>
      <c r="N23" s="27"/>
      <c r="O23" s="27">
        <f>O24</f>
        <v>-107.985</v>
      </c>
      <c r="P23" s="27">
        <f>P24</f>
        <v>-107.985</v>
      </c>
      <c r="Q23" s="27"/>
      <c r="R23" s="27">
        <f>R24</f>
        <v>7610.585</v>
      </c>
      <c r="S23" s="27">
        <f>S24</f>
        <v>7610.585</v>
      </c>
      <c r="T23" s="27"/>
    </row>
    <row r="24" spans="1:20" ht="32.25" customHeight="1">
      <c r="A24" s="10" t="s">
        <v>56</v>
      </c>
      <c r="B24" s="11" t="s">
        <v>7</v>
      </c>
      <c r="C24" s="11" t="s">
        <v>9</v>
      </c>
      <c r="D24" s="11" t="s">
        <v>147</v>
      </c>
      <c r="E24" s="4">
        <v>120</v>
      </c>
      <c r="F24" s="27">
        <f>5424+1983+311.57</f>
        <v>7718.57</v>
      </c>
      <c r="G24" s="27">
        <f>F24</f>
        <v>7718.57</v>
      </c>
      <c r="H24" s="27"/>
      <c r="I24" s="27"/>
      <c r="J24" s="27">
        <f>I24</f>
        <v>0</v>
      </c>
      <c r="K24" s="27"/>
      <c r="L24" s="27">
        <f>F24+I24</f>
        <v>7718.57</v>
      </c>
      <c r="M24" s="27">
        <f>G24+J24</f>
        <v>7718.57</v>
      </c>
      <c r="N24" s="27"/>
      <c r="O24" s="27">
        <f>-119.485+1+10.5</f>
        <v>-107.985</v>
      </c>
      <c r="P24" s="27">
        <f>O24</f>
        <v>-107.985</v>
      </c>
      <c r="Q24" s="27"/>
      <c r="R24" s="27">
        <f>F24+O24</f>
        <v>7610.585</v>
      </c>
      <c r="S24" s="27">
        <f>R24</f>
        <v>7610.585</v>
      </c>
      <c r="T24" s="27"/>
    </row>
    <row r="25" spans="1:20" ht="23.25" customHeight="1">
      <c r="A25" s="10" t="s">
        <v>57</v>
      </c>
      <c r="B25" s="11" t="s">
        <v>7</v>
      </c>
      <c r="C25" s="11" t="s">
        <v>9</v>
      </c>
      <c r="D25" s="11" t="s">
        <v>147</v>
      </c>
      <c r="E25" s="4">
        <v>200</v>
      </c>
      <c r="F25" s="27">
        <f>F26</f>
        <v>40</v>
      </c>
      <c r="G25" s="27">
        <f>G26</f>
        <v>40</v>
      </c>
      <c r="H25" s="27"/>
      <c r="I25" s="27"/>
      <c r="J25" s="27"/>
      <c r="K25" s="27"/>
      <c r="L25" s="27"/>
      <c r="M25" s="27"/>
      <c r="N25" s="27"/>
      <c r="O25" s="27">
        <f>O26</f>
        <v>-6.43</v>
      </c>
      <c r="P25" s="27">
        <f>P26</f>
        <v>-6.43</v>
      </c>
      <c r="Q25" s="27"/>
      <c r="R25" s="27">
        <f>F25+O25</f>
        <v>33.57</v>
      </c>
      <c r="S25" s="27">
        <f>R25</f>
        <v>33.57</v>
      </c>
      <c r="T25" s="27"/>
    </row>
    <row r="26" spans="1:20" ht="23.25" customHeight="1">
      <c r="A26" s="10" t="s">
        <v>58</v>
      </c>
      <c r="B26" s="11" t="s">
        <v>7</v>
      </c>
      <c r="C26" s="11" t="s">
        <v>9</v>
      </c>
      <c r="D26" s="11" t="s">
        <v>147</v>
      </c>
      <c r="E26" s="4">
        <v>240</v>
      </c>
      <c r="F26" s="27">
        <v>40</v>
      </c>
      <c r="G26" s="27">
        <f>F26</f>
        <v>40</v>
      </c>
      <c r="H26" s="27"/>
      <c r="I26" s="27"/>
      <c r="J26" s="27"/>
      <c r="K26" s="27"/>
      <c r="L26" s="27"/>
      <c r="M26" s="27"/>
      <c r="N26" s="27"/>
      <c r="O26" s="27">
        <f>-1.992-4.438</f>
        <v>-6.43</v>
      </c>
      <c r="P26" s="27">
        <f>O26</f>
        <v>-6.43</v>
      </c>
      <c r="Q26" s="27"/>
      <c r="R26" s="27">
        <f>F26+O26</f>
        <v>33.57</v>
      </c>
      <c r="S26" s="27">
        <f>R26</f>
        <v>33.57</v>
      </c>
      <c r="T26" s="27"/>
    </row>
    <row r="27" spans="1:20" ht="21.75" customHeight="1">
      <c r="A27" s="16" t="s">
        <v>68</v>
      </c>
      <c r="B27" s="11" t="s">
        <v>7</v>
      </c>
      <c r="C27" s="11" t="s">
        <v>9</v>
      </c>
      <c r="D27" s="11" t="s">
        <v>147</v>
      </c>
      <c r="E27" s="4">
        <v>800</v>
      </c>
      <c r="F27" s="27">
        <f>F28</f>
        <v>25.9</v>
      </c>
      <c r="G27" s="27">
        <f>G28</f>
        <v>25.9</v>
      </c>
      <c r="H27" s="27"/>
      <c r="I27" s="27">
        <f>I28</f>
        <v>0</v>
      </c>
      <c r="J27" s="27">
        <f>J28</f>
        <v>0</v>
      </c>
      <c r="K27" s="27"/>
      <c r="L27" s="27">
        <f>F27+I27</f>
        <v>25.9</v>
      </c>
      <c r="M27" s="27">
        <f>L27</f>
        <v>25.9</v>
      </c>
      <c r="N27" s="27"/>
      <c r="O27" s="27">
        <f>O28</f>
        <v>-10.078000000000001</v>
      </c>
      <c r="P27" s="27">
        <f>P28</f>
        <v>-10.078000000000001</v>
      </c>
      <c r="Q27" s="27"/>
      <c r="R27" s="27">
        <f>F27+O27</f>
        <v>15.821999999999997</v>
      </c>
      <c r="S27" s="27">
        <f>R27</f>
        <v>15.821999999999997</v>
      </c>
      <c r="T27" s="27"/>
    </row>
    <row r="28" spans="1:20" ht="21.75" customHeight="1">
      <c r="A28" s="19" t="s">
        <v>59</v>
      </c>
      <c r="B28" s="11" t="s">
        <v>7</v>
      </c>
      <c r="C28" s="11" t="s">
        <v>9</v>
      </c>
      <c r="D28" s="11" t="s">
        <v>147</v>
      </c>
      <c r="E28" s="4">
        <v>850</v>
      </c>
      <c r="F28" s="27">
        <f>20.2+5.7</f>
        <v>25.9</v>
      </c>
      <c r="G28" s="27">
        <f>F28</f>
        <v>25.9</v>
      </c>
      <c r="H28" s="27"/>
      <c r="I28" s="27"/>
      <c r="J28" s="27">
        <f>I28</f>
        <v>0</v>
      </c>
      <c r="K28" s="27"/>
      <c r="L28" s="27">
        <f>F28+I28</f>
        <v>25.9</v>
      </c>
      <c r="M28" s="27">
        <f>L28</f>
        <v>25.9</v>
      </c>
      <c r="N28" s="27"/>
      <c r="O28" s="27">
        <f>-9.928-0.15</f>
        <v>-10.078000000000001</v>
      </c>
      <c r="P28" s="27">
        <f>O28</f>
        <v>-10.078000000000001</v>
      </c>
      <c r="Q28" s="27"/>
      <c r="R28" s="27">
        <f>F28+O28</f>
        <v>15.821999999999997</v>
      </c>
      <c r="S28" s="27">
        <f>R28</f>
        <v>15.821999999999997</v>
      </c>
      <c r="T28" s="27"/>
    </row>
    <row r="29" spans="1:20" ht="49.5" customHeight="1">
      <c r="A29" s="16" t="s">
        <v>151</v>
      </c>
      <c r="B29" s="11" t="s">
        <v>7</v>
      </c>
      <c r="C29" s="11" t="s">
        <v>9</v>
      </c>
      <c r="D29" s="11" t="s">
        <v>148</v>
      </c>
      <c r="E29" s="4"/>
      <c r="F29" s="27">
        <f>F30</f>
        <v>87.756</v>
      </c>
      <c r="G29" s="27">
        <f aca="true" t="shared" si="7" ref="G29:S30">G30</f>
        <v>87.756</v>
      </c>
      <c r="H29" s="27"/>
      <c r="I29" s="27">
        <f t="shared" si="7"/>
        <v>0</v>
      </c>
      <c r="J29" s="27">
        <f t="shared" si="7"/>
        <v>0</v>
      </c>
      <c r="K29" s="27">
        <f t="shared" si="7"/>
        <v>0</v>
      </c>
      <c r="L29" s="27">
        <f t="shared" si="7"/>
        <v>0</v>
      </c>
      <c r="M29" s="27">
        <f t="shared" si="7"/>
        <v>0</v>
      </c>
      <c r="N29" s="27">
        <f t="shared" si="7"/>
        <v>0</v>
      </c>
      <c r="O29" s="27">
        <f t="shared" si="7"/>
        <v>-4.520999999999997</v>
      </c>
      <c r="P29" s="27">
        <f t="shared" si="7"/>
        <v>-4.520999999999997</v>
      </c>
      <c r="Q29" s="27"/>
      <c r="R29" s="27">
        <f t="shared" si="7"/>
        <v>83.23500000000001</v>
      </c>
      <c r="S29" s="27">
        <f t="shared" si="7"/>
        <v>83.23500000000001</v>
      </c>
      <c r="T29" s="27"/>
    </row>
    <row r="30" spans="1:20" ht="26.25" customHeight="1">
      <c r="A30" s="16" t="s">
        <v>152</v>
      </c>
      <c r="B30" s="11" t="s">
        <v>7</v>
      </c>
      <c r="C30" s="11" t="s">
        <v>9</v>
      </c>
      <c r="D30" s="11" t="s">
        <v>149</v>
      </c>
      <c r="E30" s="4"/>
      <c r="F30" s="27">
        <f>F31</f>
        <v>87.756</v>
      </c>
      <c r="G30" s="27">
        <f t="shared" si="7"/>
        <v>87.756</v>
      </c>
      <c r="H30" s="27"/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-4.520999999999997</v>
      </c>
      <c r="P30" s="27">
        <f t="shared" si="7"/>
        <v>-4.520999999999997</v>
      </c>
      <c r="Q30" s="27"/>
      <c r="R30" s="27">
        <f t="shared" si="7"/>
        <v>83.23500000000001</v>
      </c>
      <c r="S30" s="27">
        <f t="shared" si="7"/>
        <v>83.23500000000001</v>
      </c>
      <c r="T30" s="27"/>
    </row>
    <row r="31" spans="1:20" ht="36.75" customHeight="1">
      <c r="A31" s="8" t="s">
        <v>153</v>
      </c>
      <c r="B31" s="11" t="s">
        <v>7</v>
      </c>
      <c r="C31" s="11" t="s">
        <v>9</v>
      </c>
      <c r="D31" s="11" t="s">
        <v>150</v>
      </c>
      <c r="E31" s="4"/>
      <c r="F31" s="27">
        <f>F32+F34</f>
        <v>87.756</v>
      </c>
      <c r="G31" s="27">
        <f aca="true" t="shared" si="8" ref="G31:S31">G32+G34</f>
        <v>87.756</v>
      </c>
      <c r="H31" s="27"/>
      <c r="I31" s="27">
        <f t="shared" si="8"/>
        <v>0</v>
      </c>
      <c r="J31" s="27">
        <f t="shared" si="8"/>
        <v>0</v>
      </c>
      <c r="K31" s="27">
        <f t="shared" si="8"/>
        <v>0</v>
      </c>
      <c r="L31" s="27">
        <f t="shared" si="8"/>
        <v>0</v>
      </c>
      <c r="M31" s="27">
        <f t="shared" si="8"/>
        <v>0</v>
      </c>
      <c r="N31" s="27">
        <f t="shared" si="8"/>
        <v>0</v>
      </c>
      <c r="O31" s="27">
        <f t="shared" si="8"/>
        <v>-4.520999999999997</v>
      </c>
      <c r="P31" s="27">
        <f t="shared" si="8"/>
        <v>-4.520999999999997</v>
      </c>
      <c r="Q31" s="27"/>
      <c r="R31" s="27">
        <f t="shared" si="8"/>
        <v>83.23500000000001</v>
      </c>
      <c r="S31" s="27">
        <f t="shared" si="8"/>
        <v>83.23500000000001</v>
      </c>
      <c r="T31" s="27"/>
    </row>
    <row r="32" spans="1:20" ht="66" customHeight="1">
      <c r="A32" s="10" t="s">
        <v>55</v>
      </c>
      <c r="B32" s="11" t="s">
        <v>7</v>
      </c>
      <c r="C32" s="11" t="s">
        <v>9</v>
      </c>
      <c r="D32" s="11" t="s">
        <v>150</v>
      </c>
      <c r="E32" s="4">
        <v>100</v>
      </c>
      <c r="F32" s="27">
        <f>F33</f>
        <v>34.556</v>
      </c>
      <c r="G32" s="27">
        <f>G33</f>
        <v>34.556</v>
      </c>
      <c r="H32" s="27"/>
      <c r="I32" s="27"/>
      <c r="J32" s="27"/>
      <c r="K32" s="27"/>
      <c r="L32" s="27"/>
      <c r="M32" s="27"/>
      <c r="N32" s="27"/>
      <c r="O32" s="27">
        <f>O33</f>
        <v>-1.8999999999999986</v>
      </c>
      <c r="P32" s="27">
        <f>P33</f>
        <v>-1.8999999999999986</v>
      </c>
      <c r="Q32" s="27"/>
      <c r="R32" s="27">
        <f>F32+O32</f>
        <v>32.656</v>
      </c>
      <c r="S32" s="27">
        <f>R32</f>
        <v>32.656</v>
      </c>
      <c r="T32" s="27"/>
    </row>
    <row r="33" spans="1:20" ht="31.5" customHeight="1">
      <c r="A33" s="10" t="s">
        <v>56</v>
      </c>
      <c r="B33" s="11" t="s">
        <v>7</v>
      </c>
      <c r="C33" s="11" t="s">
        <v>9</v>
      </c>
      <c r="D33" s="11" t="s">
        <v>150</v>
      </c>
      <c r="E33" s="4">
        <v>120</v>
      </c>
      <c r="F33" s="27">
        <f>8+23.8+2.756</f>
        <v>34.556</v>
      </c>
      <c r="G33" s="27">
        <f>F33</f>
        <v>34.556</v>
      </c>
      <c r="H33" s="27"/>
      <c r="I33" s="27"/>
      <c r="J33" s="27"/>
      <c r="K33" s="27"/>
      <c r="L33" s="27"/>
      <c r="M33" s="27"/>
      <c r="N33" s="27"/>
      <c r="O33" s="27">
        <f>0.6+38-2.1-38.4</f>
        <v>-1.8999999999999986</v>
      </c>
      <c r="P33" s="27">
        <f>O33</f>
        <v>-1.8999999999999986</v>
      </c>
      <c r="Q33" s="27"/>
      <c r="R33" s="27">
        <f aca="true" t="shared" si="9" ref="R33:R93">F33+O33</f>
        <v>32.656</v>
      </c>
      <c r="S33" s="27">
        <f aca="true" t="shared" si="10" ref="S33:S93">R33</f>
        <v>32.656</v>
      </c>
      <c r="T33" s="27"/>
    </row>
    <row r="34" spans="1:20" ht="24" customHeight="1">
      <c r="A34" s="10" t="s">
        <v>57</v>
      </c>
      <c r="B34" s="11" t="s">
        <v>7</v>
      </c>
      <c r="C34" s="11" t="s">
        <v>9</v>
      </c>
      <c r="D34" s="11" t="s">
        <v>150</v>
      </c>
      <c r="E34" s="4">
        <v>200</v>
      </c>
      <c r="F34" s="27">
        <f>F35</f>
        <v>53.2</v>
      </c>
      <c r="G34" s="27">
        <f>F34</f>
        <v>53.2</v>
      </c>
      <c r="H34" s="27"/>
      <c r="I34" s="27"/>
      <c r="J34" s="27"/>
      <c r="K34" s="27"/>
      <c r="L34" s="27"/>
      <c r="M34" s="27"/>
      <c r="N34" s="27"/>
      <c r="O34" s="27">
        <f>O35</f>
        <v>-2.6209999999999987</v>
      </c>
      <c r="P34" s="27">
        <f>P35</f>
        <v>-2.6209999999999987</v>
      </c>
      <c r="Q34" s="27"/>
      <c r="R34" s="27">
        <f t="shared" si="9"/>
        <v>50.57900000000001</v>
      </c>
      <c r="S34" s="27">
        <f t="shared" si="10"/>
        <v>50.57900000000001</v>
      </c>
      <c r="T34" s="27"/>
    </row>
    <row r="35" spans="1:20" ht="28.5" customHeight="1">
      <c r="A35" s="10" t="s">
        <v>58</v>
      </c>
      <c r="B35" s="11" t="s">
        <v>7</v>
      </c>
      <c r="C35" s="11" t="s">
        <v>9</v>
      </c>
      <c r="D35" s="11" t="s">
        <v>150</v>
      </c>
      <c r="E35" s="4">
        <v>240</v>
      </c>
      <c r="F35" s="27">
        <f>10+10.2+33</f>
        <v>53.2</v>
      </c>
      <c r="G35" s="27">
        <f>F35</f>
        <v>53.2</v>
      </c>
      <c r="H35" s="27"/>
      <c r="I35" s="27"/>
      <c r="J35" s="27"/>
      <c r="K35" s="27"/>
      <c r="L35" s="27"/>
      <c r="M35" s="27"/>
      <c r="N35" s="27"/>
      <c r="O35" s="27">
        <f>9.72713-12.34813</f>
        <v>-2.6209999999999987</v>
      </c>
      <c r="P35" s="27">
        <f>O35</f>
        <v>-2.6209999999999987</v>
      </c>
      <c r="Q35" s="27"/>
      <c r="R35" s="27">
        <f t="shared" si="9"/>
        <v>50.57900000000001</v>
      </c>
      <c r="S35" s="27">
        <f t="shared" si="10"/>
        <v>50.57900000000001</v>
      </c>
      <c r="T35" s="27"/>
    </row>
    <row r="36" spans="1:20" ht="18" customHeight="1">
      <c r="A36" s="16" t="s">
        <v>49</v>
      </c>
      <c r="B36" s="11" t="s">
        <v>7</v>
      </c>
      <c r="C36" s="11" t="s">
        <v>15</v>
      </c>
      <c r="D36" s="11"/>
      <c r="E36" s="4"/>
      <c r="F36" s="27">
        <f>F37</f>
        <v>30</v>
      </c>
      <c r="G36" s="27">
        <f>G37</f>
        <v>30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f>R37</f>
        <v>30</v>
      </c>
      <c r="S36" s="27">
        <f>S37</f>
        <v>30</v>
      </c>
      <c r="T36" s="27"/>
    </row>
    <row r="37" spans="1:20" ht="21.75" customHeight="1">
      <c r="A37" s="8" t="s">
        <v>94</v>
      </c>
      <c r="B37" s="11" t="s">
        <v>7</v>
      </c>
      <c r="C37" s="11" t="s">
        <v>15</v>
      </c>
      <c r="D37" s="11" t="s">
        <v>89</v>
      </c>
      <c r="E37" s="4"/>
      <c r="F37" s="27">
        <f>F38</f>
        <v>30</v>
      </c>
      <c r="G37" s="27">
        <f>G38</f>
        <v>30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>
        <f t="shared" si="9"/>
        <v>30</v>
      </c>
      <c r="S37" s="27">
        <f t="shared" si="10"/>
        <v>30</v>
      </c>
      <c r="T37" s="27"/>
    </row>
    <row r="38" spans="1:20" ht="17.25" customHeight="1">
      <c r="A38" s="16" t="s">
        <v>20</v>
      </c>
      <c r="B38" s="11" t="s">
        <v>7</v>
      </c>
      <c r="C38" s="11" t="s">
        <v>15</v>
      </c>
      <c r="D38" s="11" t="s">
        <v>71</v>
      </c>
      <c r="E38" s="4"/>
      <c r="F38" s="27">
        <f>F40</f>
        <v>30</v>
      </c>
      <c r="G38" s="27">
        <f>F38</f>
        <v>30</v>
      </c>
      <c r="H38" s="27"/>
      <c r="I38" s="27"/>
      <c r="J38" s="27"/>
      <c r="K38" s="27"/>
      <c r="L38" s="27">
        <f aca="true" t="shared" si="11" ref="L38:L46">F38+I38</f>
        <v>30</v>
      </c>
      <c r="M38" s="27">
        <f>G38</f>
        <v>30</v>
      </c>
      <c r="N38" s="27"/>
      <c r="O38" s="27"/>
      <c r="P38" s="27"/>
      <c r="Q38" s="27"/>
      <c r="R38" s="27">
        <f t="shared" si="9"/>
        <v>30</v>
      </c>
      <c r="S38" s="27">
        <f t="shared" si="10"/>
        <v>30</v>
      </c>
      <c r="T38" s="27"/>
    </row>
    <row r="39" spans="1:20" ht="17.25" customHeight="1">
      <c r="A39" s="16" t="s">
        <v>68</v>
      </c>
      <c r="B39" s="11" t="s">
        <v>7</v>
      </c>
      <c r="C39" s="11" t="s">
        <v>15</v>
      </c>
      <c r="D39" s="11" t="s">
        <v>71</v>
      </c>
      <c r="E39" s="4">
        <v>800</v>
      </c>
      <c r="F39" s="27">
        <f>F40</f>
        <v>30</v>
      </c>
      <c r="G39" s="27">
        <f>G40</f>
        <v>30</v>
      </c>
      <c r="H39" s="27"/>
      <c r="I39" s="27"/>
      <c r="J39" s="27"/>
      <c r="K39" s="27"/>
      <c r="L39" s="27">
        <f t="shared" si="11"/>
        <v>30</v>
      </c>
      <c r="M39" s="27">
        <f aca="true" t="shared" si="12" ref="M39:M47">G39+J39</f>
        <v>30</v>
      </c>
      <c r="N39" s="27"/>
      <c r="O39" s="27"/>
      <c r="P39" s="27"/>
      <c r="Q39" s="27"/>
      <c r="R39" s="27">
        <f t="shared" si="9"/>
        <v>30</v>
      </c>
      <c r="S39" s="27">
        <f t="shared" si="10"/>
        <v>30</v>
      </c>
      <c r="T39" s="27"/>
    </row>
    <row r="40" spans="1:20" ht="18.75" customHeight="1">
      <c r="A40" s="10" t="s">
        <v>50</v>
      </c>
      <c r="B40" s="11" t="s">
        <v>7</v>
      </c>
      <c r="C40" s="11" t="s">
        <v>15</v>
      </c>
      <c r="D40" s="11" t="s">
        <v>71</v>
      </c>
      <c r="E40" s="4">
        <v>870</v>
      </c>
      <c r="F40" s="27">
        <v>30</v>
      </c>
      <c r="G40" s="27">
        <f>F40</f>
        <v>30</v>
      </c>
      <c r="H40" s="27"/>
      <c r="I40" s="27"/>
      <c r="J40" s="27"/>
      <c r="K40" s="27"/>
      <c r="L40" s="27">
        <f t="shared" si="11"/>
        <v>30</v>
      </c>
      <c r="M40" s="27">
        <f t="shared" si="12"/>
        <v>30</v>
      </c>
      <c r="N40" s="27"/>
      <c r="O40" s="27"/>
      <c r="P40" s="27"/>
      <c r="Q40" s="27"/>
      <c r="R40" s="27">
        <f t="shared" si="9"/>
        <v>30</v>
      </c>
      <c r="S40" s="27">
        <f t="shared" si="10"/>
        <v>30</v>
      </c>
      <c r="T40" s="27"/>
    </row>
    <row r="41" spans="1:20" ht="16.5" customHeight="1">
      <c r="A41" s="10" t="s">
        <v>23</v>
      </c>
      <c r="B41" s="11" t="s">
        <v>7</v>
      </c>
      <c r="C41" s="11" t="s">
        <v>16</v>
      </c>
      <c r="D41" s="11"/>
      <c r="E41" s="4"/>
      <c r="F41" s="27">
        <f aca="true" t="shared" si="13" ref="F41:S43">F42</f>
        <v>155</v>
      </c>
      <c r="G41" s="27">
        <f t="shared" si="13"/>
        <v>155</v>
      </c>
      <c r="H41" s="27"/>
      <c r="I41" s="27" t="e">
        <f t="shared" si="13"/>
        <v>#REF!</v>
      </c>
      <c r="J41" s="27" t="e">
        <f t="shared" si="13"/>
        <v>#REF!</v>
      </c>
      <c r="K41" s="27">
        <f t="shared" si="13"/>
        <v>0</v>
      </c>
      <c r="L41" s="27" t="e">
        <f t="shared" si="13"/>
        <v>#REF!</v>
      </c>
      <c r="M41" s="27" t="e">
        <f t="shared" si="13"/>
        <v>#REF!</v>
      </c>
      <c r="N41" s="27">
        <f t="shared" si="13"/>
        <v>0</v>
      </c>
      <c r="O41" s="27">
        <f t="shared" si="13"/>
        <v>-55</v>
      </c>
      <c r="P41" s="27">
        <f t="shared" si="13"/>
        <v>-55</v>
      </c>
      <c r="Q41" s="27"/>
      <c r="R41" s="27">
        <f t="shared" si="13"/>
        <v>100</v>
      </c>
      <c r="S41" s="27">
        <f t="shared" si="13"/>
        <v>100</v>
      </c>
      <c r="T41" s="27"/>
    </row>
    <row r="42" spans="1:20" ht="43.5" customHeight="1">
      <c r="A42" s="23" t="s">
        <v>93</v>
      </c>
      <c r="B42" s="11" t="s">
        <v>7</v>
      </c>
      <c r="C42" s="11" t="s">
        <v>16</v>
      </c>
      <c r="D42" s="11" t="s">
        <v>91</v>
      </c>
      <c r="E42" s="4"/>
      <c r="F42" s="27">
        <f t="shared" si="13"/>
        <v>155</v>
      </c>
      <c r="G42" s="27">
        <f t="shared" si="13"/>
        <v>155</v>
      </c>
      <c r="H42" s="27"/>
      <c r="I42" s="27" t="e">
        <f t="shared" si="13"/>
        <v>#REF!</v>
      </c>
      <c r="J42" s="27" t="e">
        <f t="shared" si="13"/>
        <v>#REF!</v>
      </c>
      <c r="K42" s="27">
        <f t="shared" si="13"/>
        <v>0</v>
      </c>
      <c r="L42" s="27" t="e">
        <f t="shared" si="13"/>
        <v>#REF!</v>
      </c>
      <c r="M42" s="27" t="e">
        <f t="shared" si="13"/>
        <v>#REF!</v>
      </c>
      <c r="N42" s="27">
        <f t="shared" si="13"/>
        <v>0</v>
      </c>
      <c r="O42" s="27">
        <f t="shared" si="13"/>
        <v>-55</v>
      </c>
      <c r="P42" s="27">
        <f t="shared" si="13"/>
        <v>-55</v>
      </c>
      <c r="Q42" s="27"/>
      <c r="R42" s="27">
        <f t="shared" si="13"/>
        <v>100</v>
      </c>
      <c r="S42" s="27">
        <f t="shared" si="13"/>
        <v>100</v>
      </c>
      <c r="T42" s="27"/>
    </row>
    <row r="43" spans="1:20" ht="44.25" customHeight="1">
      <c r="A43" s="10" t="s">
        <v>96</v>
      </c>
      <c r="B43" s="11" t="s">
        <v>7</v>
      </c>
      <c r="C43" s="11" t="s">
        <v>16</v>
      </c>
      <c r="D43" s="11" t="s">
        <v>92</v>
      </c>
      <c r="E43" s="4"/>
      <c r="F43" s="27">
        <f t="shared" si="13"/>
        <v>155</v>
      </c>
      <c r="G43" s="27">
        <f t="shared" si="13"/>
        <v>155</v>
      </c>
      <c r="H43" s="27"/>
      <c r="I43" s="27" t="e">
        <f t="shared" si="13"/>
        <v>#REF!</v>
      </c>
      <c r="J43" s="27" t="e">
        <f t="shared" si="13"/>
        <v>#REF!</v>
      </c>
      <c r="K43" s="27">
        <f t="shared" si="13"/>
        <v>0</v>
      </c>
      <c r="L43" s="27" t="e">
        <f t="shared" si="13"/>
        <v>#REF!</v>
      </c>
      <c r="M43" s="27" t="e">
        <f t="shared" si="13"/>
        <v>#REF!</v>
      </c>
      <c r="N43" s="27">
        <f t="shared" si="13"/>
        <v>0</v>
      </c>
      <c r="O43" s="27">
        <f t="shared" si="13"/>
        <v>-55</v>
      </c>
      <c r="P43" s="27">
        <f t="shared" si="13"/>
        <v>-55</v>
      </c>
      <c r="Q43" s="27"/>
      <c r="R43" s="27">
        <f t="shared" si="13"/>
        <v>100</v>
      </c>
      <c r="S43" s="27">
        <f t="shared" si="13"/>
        <v>100</v>
      </c>
      <c r="T43" s="27"/>
    </row>
    <row r="44" spans="1:20" ht="66.75" customHeight="1">
      <c r="A44" s="23" t="s">
        <v>87</v>
      </c>
      <c r="B44" s="11" t="s">
        <v>7</v>
      </c>
      <c r="C44" s="11" t="s">
        <v>16</v>
      </c>
      <c r="D44" s="11" t="s">
        <v>86</v>
      </c>
      <c r="E44" s="4"/>
      <c r="F44" s="27">
        <f>F45+F47+F49</f>
        <v>155</v>
      </c>
      <c r="G44" s="27">
        <f aca="true" t="shared" si="14" ref="G44:S44">G45+G47+G49</f>
        <v>155</v>
      </c>
      <c r="H44" s="27"/>
      <c r="I44" s="27" t="e">
        <f t="shared" si="14"/>
        <v>#REF!</v>
      </c>
      <c r="J44" s="27" t="e">
        <f t="shared" si="14"/>
        <v>#REF!</v>
      </c>
      <c r="K44" s="27">
        <f t="shared" si="14"/>
        <v>0</v>
      </c>
      <c r="L44" s="27" t="e">
        <f t="shared" si="14"/>
        <v>#REF!</v>
      </c>
      <c r="M44" s="27" t="e">
        <f t="shared" si="14"/>
        <v>#REF!</v>
      </c>
      <c r="N44" s="27">
        <f t="shared" si="14"/>
        <v>0</v>
      </c>
      <c r="O44" s="27">
        <f t="shared" si="14"/>
        <v>-55</v>
      </c>
      <c r="P44" s="27">
        <f t="shared" si="14"/>
        <v>-55</v>
      </c>
      <c r="Q44" s="27"/>
      <c r="R44" s="27">
        <f t="shared" si="14"/>
        <v>100</v>
      </c>
      <c r="S44" s="27">
        <f t="shared" si="14"/>
        <v>100</v>
      </c>
      <c r="T44" s="27"/>
    </row>
    <row r="45" spans="1:20" ht="23.25" customHeight="1">
      <c r="A45" s="10" t="s">
        <v>57</v>
      </c>
      <c r="B45" s="11" t="s">
        <v>7</v>
      </c>
      <c r="C45" s="11" t="s">
        <v>16</v>
      </c>
      <c r="D45" s="11" t="s">
        <v>86</v>
      </c>
      <c r="E45" s="4">
        <v>200</v>
      </c>
      <c r="F45" s="27">
        <f>F46</f>
        <v>40</v>
      </c>
      <c r="G45" s="27">
        <f>G46</f>
        <v>40</v>
      </c>
      <c r="H45" s="27"/>
      <c r="I45" s="27">
        <f>I46</f>
        <v>0</v>
      </c>
      <c r="J45" s="27">
        <f>J46</f>
        <v>0</v>
      </c>
      <c r="K45" s="27"/>
      <c r="L45" s="27">
        <f t="shared" si="11"/>
        <v>40</v>
      </c>
      <c r="M45" s="27">
        <f t="shared" si="12"/>
        <v>40</v>
      </c>
      <c r="N45" s="27"/>
      <c r="O45" s="27"/>
      <c r="P45" s="27"/>
      <c r="Q45" s="27"/>
      <c r="R45" s="27">
        <f t="shared" si="9"/>
        <v>40</v>
      </c>
      <c r="S45" s="27">
        <f t="shared" si="10"/>
        <v>40</v>
      </c>
      <c r="T45" s="27"/>
    </row>
    <row r="46" spans="1:20" ht="22.5" customHeight="1">
      <c r="A46" s="10" t="s">
        <v>58</v>
      </c>
      <c r="B46" s="11" t="s">
        <v>7</v>
      </c>
      <c r="C46" s="11" t="s">
        <v>16</v>
      </c>
      <c r="D46" s="11" t="s">
        <v>86</v>
      </c>
      <c r="E46" s="4">
        <v>240</v>
      </c>
      <c r="F46" s="27">
        <v>40</v>
      </c>
      <c r="G46" s="27">
        <f>F46</f>
        <v>40</v>
      </c>
      <c r="H46" s="27" t="s">
        <v>21</v>
      </c>
      <c r="I46" s="27"/>
      <c r="J46" s="27">
        <f>I46</f>
        <v>0</v>
      </c>
      <c r="K46" s="27"/>
      <c r="L46" s="27">
        <f t="shared" si="11"/>
        <v>40</v>
      </c>
      <c r="M46" s="27">
        <f t="shared" si="12"/>
        <v>40</v>
      </c>
      <c r="N46" s="27"/>
      <c r="O46" s="27"/>
      <c r="P46" s="27"/>
      <c r="Q46" s="27"/>
      <c r="R46" s="27">
        <f t="shared" si="9"/>
        <v>40</v>
      </c>
      <c r="S46" s="27">
        <f t="shared" si="10"/>
        <v>40</v>
      </c>
      <c r="T46" s="27"/>
    </row>
    <row r="47" spans="1:20" ht="22.5" customHeight="1">
      <c r="A47" s="10" t="s">
        <v>76</v>
      </c>
      <c r="B47" s="11" t="s">
        <v>7</v>
      </c>
      <c r="C47" s="11" t="s">
        <v>16</v>
      </c>
      <c r="D47" s="11" t="s">
        <v>86</v>
      </c>
      <c r="E47" s="4">
        <v>300</v>
      </c>
      <c r="F47" s="27">
        <f>F48</f>
        <v>100</v>
      </c>
      <c r="G47" s="27">
        <f>G48</f>
        <v>100</v>
      </c>
      <c r="H47" s="27"/>
      <c r="I47" s="27">
        <f>I48</f>
        <v>0</v>
      </c>
      <c r="J47" s="27">
        <f>J48</f>
        <v>0</v>
      </c>
      <c r="K47" s="27"/>
      <c r="L47" s="27">
        <f>L48</f>
        <v>100</v>
      </c>
      <c r="M47" s="27">
        <f t="shared" si="12"/>
        <v>100</v>
      </c>
      <c r="N47" s="27"/>
      <c r="O47" s="27">
        <f>O48</f>
        <v>-55</v>
      </c>
      <c r="P47" s="27">
        <f>P48</f>
        <v>-55</v>
      </c>
      <c r="Q47" s="27"/>
      <c r="R47" s="27">
        <f t="shared" si="9"/>
        <v>45</v>
      </c>
      <c r="S47" s="27">
        <f t="shared" si="10"/>
        <v>45</v>
      </c>
      <c r="T47" s="27"/>
    </row>
    <row r="48" spans="1:20" ht="15.75" customHeight="1">
      <c r="A48" s="10" t="s">
        <v>51</v>
      </c>
      <c r="B48" s="11" t="s">
        <v>7</v>
      </c>
      <c r="C48" s="11" t="s">
        <v>16</v>
      </c>
      <c r="D48" s="11" t="s">
        <v>86</v>
      </c>
      <c r="E48" s="4">
        <v>360</v>
      </c>
      <c r="F48" s="27">
        <v>100</v>
      </c>
      <c r="G48" s="27">
        <f>F48</f>
        <v>100</v>
      </c>
      <c r="H48" s="27"/>
      <c r="I48" s="27"/>
      <c r="J48" s="27">
        <f>I48</f>
        <v>0</v>
      </c>
      <c r="K48" s="27"/>
      <c r="L48" s="27">
        <f>F48+I48</f>
        <v>100</v>
      </c>
      <c r="M48" s="27">
        <f>L48</f>
        <v>100</v>
      </c>
      <c r="N48" s="27"/>
      <c r="O48" s="27">
        <v>-55</v>
      </c>
      <c r="P48" s="27">
        <f>O48</f>
        <v>-55</v>
      </c>
      <c r="Q48" s="27"/>
      <c r="R48" s="27">
        <f t="shared" si="9"/>
        <v>45</v>
      </c>
      <c r="S48" s="27">
        <f t="shared" si="10"/>
        <v>45</v>
      </c>
      <c r="T48" s="27"/>
    </row>
    <row r="49" spans="1:20" ht="21" customHeight="1">
      <c r="A49" s="16" t="s">
        <v>68</v>
      </c>
      <c r="B49" s="11" t="s">
        <v>7</v>
      </c>
      <c r="C49" s="11" t="s">
        <v>16</v>
      </c>
      <c r="D49" s="11" t="s">
        <v>86</v>
      </c>
      <c r="E49" s="4">
        <v>800</v>
      </c>
      <c r="F49" s="27">
        <f>F50</f>
        <v>15</v>
      </c>
      <c r="G49" s="27">
        <f>G50</f>
        <v>15</v>
      </c>
      <c r="H49" s="27"/>
      <c r="I49" s="27" t="e">
        <f>I50+#REF!+#REF!</f>
        <v>#REF!</v>
      </c>
      <c r="J49" s="27" t="e">
        <f>I49</f>
        <v>#REF!</v>
      </c>
      <c r="K49" s="27"/>
      <c r="L49" s="27" t="e">
        <f>F49+I49</f>
        <v>#REF!</v>
      </c>
      <c r="M49" s="27" t="e">
        <f>L49</f>
        <v>#REF!</v>
      </c>
      <c r="N49" s="27"/>
      <c r="O49" s="27"/>
      <c r="P49" s="27"/>
      <c r="Q49" s="27"/>
      <c r="R49" s="27">
        <f t="shared" si="9"/>
        <v>15</v>
      </c>
      <c r="S49" s="27">
        <f t="shared" si="10"/>
        <v>15</v>
      </c>
      <c r="T49" s="27"/>
    </row>
    <row r="50" spans="1:20" ht="18" customHeight="1">
      <c r="A50" s="19" t="s">
        <v>59</v>
      </c>
      <c r="B50" s="11" t="s">
        <v>7</v>
      </c>
      <c r="C50" s="11" t="s">
        <v>16</v>
      </c>
      <c r="D50" s="11" t="s">
        <v>86</v>
      </c>
      <c r="E50" s="4">
        <v>850</v>
      </c>
      <c r="F50" s="27">
        <v>15</v>
      </c>
      <c r="G50" s="27">
        <f>F50</f>
        <v>15</v>
      </c>
      <c r="H50" s="27"/>
      <c r="I50" s="27"/>
      <c r="J50" s="27">
        <f>I50</f>
        <v>0</v>
      </c>
      <c r="K50" s="27"/>
      <c r="L50" s="27">
        <f>F50+I50</f>
        <v>15</v>
      </c>
      <c r="M50" s="27">
        <f>L50</f>
        <v>15</v>
      </c>
      <c r="N50" s="27"/>
      <c r="O50" s="27"/>
      <c r="P50" s="27"/>
      <c r="Q50" s="27"/>
      <c r="R50" s="27">
        <f t="shared" si="9"/>
        <v>15</v>
      </c>
      <c r="S50" s="27">
        <f t="shared" si="10"/>
        <v>15</v>
      </c>
      <c r="T50" s="27"/>
    </row>
    <row r="51" spans="1:20" ht="77.25" customHeight="1" hidden="1">
      <c r="A51" s="8" t="s">
        <v>33</v>
      </c>
      <c r="B51" s="11" t="s">
        <v>7</v>
      </c>
      <c r="C51" s="11" t="s">
        <v>16</v>
      </c>
      <c r="D51" s="11" t="s">
        <v>32</v>
      </c>
      <c r="E51" s="11" t="s">
        <v>17</v>
      </c>
      <c r="F51" s="27"/>
      <c r="G51" s="27">
        <f>F51</f>
        <v>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>
        <f t="shared" si="9"/>
        <v>0</v>
      </c>
      <c r="S51" s="27">
        <f t="shared" si="10"/>
        <v>0</v>
      </c>
      <c r="T51" s="27"/>
    </row>
    <row r="52" spans="1:20" ht="18" customHeight="1">
      <c r="A52" s="8" t="s">
        <v>41</v>
      </c>
      <c r="B52" s="11" t="s">
        <v>12</v>
      </c>
      <c r="C52" s="11"/>
      <c r="D52" s="11"/>
      <c r="E52" s="11"/>
      <c r="F52" s="27">
        <f>F53</f>
        <v>179</v>
      </c>
      <c r="G52" s="27"/>
      <c r="H52" s="27">
        <f>H53</f>
        <v>179</v>
      </c>
      <c r="I52" s="27"/>
      <c r="J52" s="27"/>
      <c r="K52" s="27"/>
      <c r="L52" s="27">
        <f aca="true" t="shared" si="15" ref="L52:L57">F52+I52</f>
        <v>179</v>
      </c>
      <c r="M52" s="27"/>
      <c r="N52" s="27">
        <f>H52+K52</f>
        <v>179</v>
      </c>
      <c r="O52" s="27">
        <f>O53</f>
        <v>8.76676</v>
      </c>
      <c r="P52" s="27"/>
      <c r="Q52" s="27">
        <f>Q53</f>
        <v>8.76676</v>
      </c>
      <c r="R52" s="27">
        <f>F52+O52</f>
        <v>187.76676</v>
      </c>
      <c r="S52" s="27"/>
      <c r="T52" s="27">
        <f aca="true" t="shared" si="16" ref="T52:T57">H52+Q52</f>
        <v>187.76676</v>
      </c>
    </row>
    <row r="53" spans="1:20" ht="26.25" customHeight="1">
      <c r="A53" s="8" t="s">
        <v>27</v>
      </c>
      <c r="B53" s="11" t="s">
        <v>12</v>
      </c>
      <c r="C53" s="11" t="s">
        <v>11</v>
      </c>
      <c r="D53" s="11"/>
      <c r="E53" s="11"/>
      <c r="F53" s="27">
        <f>F55</f>
        <v>179</v>
      </c>
      <c r="G53" s="27"/>
      <c r="H53" s="27">
        <f>F53</f>
        <v>179</v>
      </c>
      <c r="I53" s="27"/>
      <c r="J53" s="27"/>
      <c r="K53" s="27"/>
      <c r="L53" s="27">
        <f t="shared" si="15"/>
        <v>179</v>
      </c>
      <c r="M53" s="27"/>
      <c r="N53" s="27">
        <f>H53+K53</f>
        <v>179</v>
      </c>
      <c r="O53" s="27">
        <f>O54</f>
        <v>8.76676</v>
      </c>
      <c r="P53" s="27"/>
      <c r="Q53" s="27">
        <f>Q54</f>
        <v>8.76676</v>
      </c>
      <c r="R53" s="27">
        <f t="shared" si="9"/>
        <v>187.76676</v>
      </c>
      <c r="S53" s="27"/>
      <c r="T53" s="27">
        <f t="shared" si="16"/>
        <v>187.76676</v>
      </c>
    </row>
    <row r="54" spans="1:20" ht="24" customHeight="1">
      <c r="A54" s="8" t="s">
        <v>94</v>
      </c>
      <c r="B54" s="11" t="s">
        <v>12</v>
      </c>
      <c r="C54" s="11" t="s">
        <v>11</v>
      </c>
      <c r="D54" s="11" t="s">
        <v>89</v>
      </c>
      <c r="E54" s="11"/>
      <c r="F54" s="27">
        <f>F55</f>
        <v>179</v>
      </c>
      <c r="G54" s="27"/>
      <c r="H54" s="27">
        <f>H55</f>
        <v>179</v>
      </c>
      <c r="I54" s="27"/>
      <c r="J54" s="27"/>
      <c r="K54" s="27"/>
      <c r="L54" s="27"/>
      <c r="M54" s="27"/>
      <c r="N54" s="27"/>
      <c r="O54" s="27">
        <f>O55</f>
        <v>8.76676</v>
      </c>
      <c r="P54" s="27"/>
      <c r="Q54" s="27">
        <f>Q55</f>
        <v>8.76676</v>
      </c>
      <c r="R54" s="27">
        <f t="shared" si="9"/>
        <v>187.76676</v>
      </c>
      <c r="S54" s="27"/>
      <c r="T54" s="27">
        <f t="shared" si="16"/>
        <v>187.76676</v>
      </c>
    </row>
    <row r="55" spans="1:20" ht="45" customHeight="1">
      <c r="A55" s="8" t="s">
        <v>52</v>
      </c>
      <c r="B55" s="11" t="s">
        <v>12</v>
      </c>
      <c r="C55" s="11" t="s">
        <v>11</v>
      </c>
      <c r="D55" s="11" t="s">
        <v>72</v>
      </c>
      <c r="E55" s="11"/>
      <c r="F55" s="27">
        <f>F57</f>
        <v>179</v>
      </c>
      <c r="G55" s="27"/>
      <c r="H55" s="27">
        <f>H57</f>
        <v>179</v>
      </c>
      <c r="I55" s="27"/>
      <c r="J55" s="27"/>
      <c r="K55" s="27"/>
      <c r="L55" s="27">
        <f t="shared" si="15"/>
        <v>179</v>
      </c>
      <c r="M55" s="27"/>
      <c r="N55" s="27">
        <f>H55+K55</f>
        <v>179</v>
      </c>
      <c r="O55" s="27">
        <f>O56</f>
        <v>8.76676</v>
      </c>
      <c r="P55" s="27"/>
      <c r="Q55" s="27">
        <f>Q56</f>
        <v>8.76676</v>
      </c>
      <c r="R55" s="27">
        <f t="shared" si="9"/>
        <v>187.76676</v>
      </c>
      <c r="S55" s="27"/>
      <c r="T55" s="27">
        <f t="shared" si="16"/>
        <v>187.76676</v>
      </c>
    </row>
    <row r="56" spans="1:20" ht="66.75" customHeight="1">
      <c r="A56" s="10" t="s">
        <v>55</v>
      </c>
      <c r="B56" s="11" t="s">
        <v>12</v>
      </c>
      <c r="C56" s="11" t="s">
        <v>11</v>
      </c>
      <c r="D56" s="11" t="s">
        <v>72</v>
      </c>
      <c r="E56" s="11" t="s">
        <v>63</v>
      </c>
      <c r="F56" s="27">
        <f>F57</f>
        <v>179</v>
      </c>
      <c r="G56" s="27"/>
      <c r="H56" s="27">
        <f>H57</f>
        <v>179</v>
      </c>
      <c r="I56" s="27"/>
      <c r="J56" s="27"/>
      <c r="K56" s="27"/>
      <c r="L56" s="27">
        <f t="shared" si="15"/>
        <v>179</v>
      </c>
      <c r="M56" s="27"/>
      <c r="N56" s="27">
        <f>H56+K56</f>
        <v>179</v>
      </c>
      <c r="O56" s="27">
        <f>O57</f>
        <v>8.76676</v>
      </c>
      <c r="P56" s="27"/>
      <c r="Q56" s="27">
        <f>Q57</f>
        <v>8.76676</v>
      </c>
      <c r="R56" s="27">
        <f t="shared" si="9"/>
        <v>187.76676</v>
      </c>
      <c r="S56" s="27"/>
      <c r="T56" s="27">
        <f t="shared" si="16"/>
        <v>187.76676</v>
      </c>
    </row>
    <row r="57" spans="1:20" ht="33" customHeight="1">
      <c r="A57" s="10" t="s">
        <v>56</v>
      </c>
      <c r="B57" s="11" t="s">
        <v>12</v>
      </c>
      <c r="C57" s="11" t="s">
        <v>11</v>
      </c>
      <c r="D57" s="11" t="s">
        <v>72</v>
      </c>
      <c r="E57" s="11" t="s">
        <v>60</v>
      </c>
      <c r="F57" s="27">
        <v>179</v>
      </c>
      <c r="G57" s="27"/>
      <c r="H57" s="27">
        <f>F57</f>
        <v>179</v>
      </c>
      <c r="I57" s="27"/>
      <c r="J57" s="27"/>
      <c r="K57" s="27"/>
      <c r="L57" s="27">
        <f t="shared" si="15"/>
        <v>179</v>
      </c>
      <c r="M57" s="27"/>
      <c r="N57" s="27">
        <f>H57+K57</f>
        <v>179</v>
      </c>
      <c r="O57" s="27">
        <v>8.76676</v>
      </c>
      <c r="P57" s="27"/>
      <c r="Q57" s="27">
        <f>O57</f>
        <v>8.76676</v>
      </c>
      <c r="R57" s="27">
        <f t="shared" si="9"/>
        <v>187.76676</v>
      </c>
      <c r="S57" s="27"/>
      <c r="T57" s="27">
        <f t="shared" si="16"/>
        <v>187.76676</v>
      </c>
    </row>
    <row r="58" spans="1:20" ht="24" customHeight="1">
      <c r="A58" s="12" t="s">
        <v>24</v>
      </c>
      <c r="B58" s="11" t="s">
        <v>11</v>
      </c>
      <c r="C58" s="11"/>
      <c r="D58" s="11"/>
      <c r="E58" s="11"/>
      <c r="F58" s="27">
        <f>F59+F68</f>
        <v>539.9522000000001</v>
      </c>
      <c r="G58" s="27">
        <f aca="true" t="shared" si="17" ref="G58:P58">G59+G68</f>
        <v>539.9522000000001</v>
      </c>
      <c r="H58" s="27"/>
      <c r="I58" s="27">
        <f t="shared" si="17"/>
        <v>0</v>
      </c>
      <c r="J58" s="27">
        <f t="shared" si="17"/>
        <v>0</v>
      </c>
      <c r="K58" s="27">
        <f t="shared" si="17"/>
        <v>0</v>
      </c>
      <c r="L58" s="27">
        <f t="shared" si="17"/>
        <v>490.62068</v>
      </c>
      <c r="M58" s="27">
        <f t="shared" si="17"/>
        <v>490.62068</v>
      </c>
      <c r="N58" s="27">
        <f t="shared" si="17"/>
        <v>0</v>
      </c>
      <c r="O58" s="27">
        <f t="shared" si="17"/>
        <v>-78.72713000000002</v>
      </c>
      <c r="P58" s="27">
        <f t="shared" si="17"/>
        <v>-78.72713000000002</v>
      </c>
      <c r="Q58" s="27"/>
      <c r="R58" s="27">
        <f t="shared" si="9"/>
        <v>461.2250700000001</v>
      </c>
      <c r="S58" s="27">
        <f t="shared" si="10"/>
        <v>461.2250700000001</v>
      </c>
      <c r="T58" s="27"/>
    </row>
    <row r="59" spans="1:20" ht="45" customHeight="1">
      <c r="A59" s="10" t="s">
        <v>53</v>
      </c>
      <c r="B59" s="11" t="s">
        <v>11</v>
      </c>
      <c r="C59" s="11" t="s">
        <v>6</v>
      </c>
      <c r="D59" s="11"/>
      <c r="E59" s="11"/>
      <c r="F59" s="27">
        <f>F60</f>
        <v>185.86139</v>
      </c>
      <c r="G59" s="27">
        <f aca="true" t="shared" si="18" ref="G59:S59">G60</f>
        <v>185.86139</v>
      </c>
      <c r="H59" s="27"/>
      <c r="I59" s="27">
        <f t="shared" si="18"/>
        <v>0</v>
      </c>
      <c r="J59" s="27">
        <f t="shared" si="18"/>
        <v>0</v>
      </c>
      <c r="K59" s="27">
        <f t="shared" si="18"/>
        <v>0</v>
      </c>
      <c r="L59" s="27">
        <f t="shared" si="18"/>
        <v>433.86139000000003</v>
      </c>
      <c r="M59" s="27">
        <f t="shared" si="18"/>
        <v>433.86139000000003</v>
      </c>
      <c r="N59" s="27">
        <f t="shared" si="18"/>
        <v>0</v>
      </c>
      <c r="O59" s="27">
        <f t="shared" si="18"/>
        <v>0</v>
      </c>
      <c r="P59" s="27">
        <f t="shared" si="18"/>
        <v>0</v>
      </c>
      <c r="Q59" s="27"/>
      <c r="R59" s="27">
        <f t="shared" si="18"/>
        <v>185.86139</v>
      </c>
      <c r="S59" s="27">
        <f t="shared" si="18"/>
        <v>185.86139</v>
      </c>
      <c r="T59" s="27"/>
    </row>
    <row r="60" spans="1:20" ht="56.25" customHeight="1">
      <c r="A60" s="10" t="s">
        <v>173</v>
      </c>
      <c r="B60" s="11" t="s">
        <v>11</v>
      </c>
      <c r="C60" s="11" t="s">
        <v>6</v>
      </c>
      <c r="D60" s="11" t="s">
        <v>97</v>
      </c>
      <c r="E60" s="11"/>
      <c r="F60" s="27">
        <f>F61</f>
        <v>185.86139</v>
      </c>
      <c r="G60" s="27">
        <f>G61</f>
        <v>185.86139</v>
      </c>
      <c r="H60" s="27"/>
      <c r="I60" s="27">
        <f aca="true" t="shared" si="19" ref="I60:P60">I61</f>
        <v>0</v>
      </c>
      <c r="J60" s="27">
        <f t="shared" si="19"/>
        <v>0</v>
      </c>
      <c r="K60" s="27">
        <f t="shared" si="19"/>
        <v>0</v>
      </c>
      <c r="L60" s="27">
        <f t="shared" si="19"/>
        <v>433.86139000000003</v>
      </c>
      <c r="M60" s="27">
        <f t="shared" si="19"/>
        <v>433.86139000000003</v>
      </c>
      <c r="N60" s="27">
        <f t="shared" si="19"/>
        <v>0</v>
      </c>
      <c r="O60" s="27">
        <f t="shared" si="19"/>
        <v>0</v>
      </c>
      <c r="P60" s="27">
        <f t="shared" si="19"/>
        <v>0</v>
      </c>
      <c r="Q60" s="27"/>
      <c r="R60" s="27">
        <f>R61</f>
        <v>185.86139</v>
      </c>
      <c r="S60" s="27">
        <f>S61</f>
        <v>185.86139</v>
      </c>
      <c r="T60" s="27"/>
    </row>
    <row r="61" spans="1:20" ht="24.75" customHeight="1">
      <c r="A61" s="12" t="s">
        <v>99</v>
      </c>
      <c r="B61" s="11" t="s">
        <v>11</v>
      </c>
      <c r="C61" s="11" t="s">
        <v>6</v>
      </c>
      <c r="D61" s="11" t="s">
        <v>98</v>
      </c>
      <c r="E61" s="11"/>
      <c r="F61" s="27">
        <f>F65+F62</f>
        <v>185.86139</v>
      </c>
      <c r="G61" s="27">
        <f aca="true" t="shared" si="20" ref="G61:S61">G65+G62</f>
        <v>185.86139</v>
      </c>
      <c r="H61" s="27"/>
      <c r="I61" s="27">
        <f t="shared" si="20"/>
        <v>0</v>
      </c>
      <c r="J61" s="27">
        <f t="shared" si="20"/>
        <v>0</v>
      </c>
      <c r="K61" s="27">
        <f t="shared" si="20"/>
        <v>0</v>
      </c>
      <c r="L61" s="27">
        <f t="shared" si="20"/>
        <v>433.86139000000003</v>
      </c>
      <c r="M61" s="27">
        <f t="shared" si="20"/>
        <v>433.86139000000003</v>
      </c>
      <c r="N61" s="27">
        <f t="shared" si="20"/>
        <v>0</v>
      </c>
      <c r="O61" s="27">
        <f t="shared" si="20"/>
        <v>0</v>
      </c>
      <c r="P61" s="27">
        <f t="shared" si="20"/>
        <v>0</v>
      </c>
      <c r="Q61" s="27"/>
      <c r="R61" s="27">
        <f t="shared" si="20"/>
        <v>185.86139</v>
      </c>
      <c r="S61" s="27">
        <f t="shared" si="20"/>
        <v>185.86139</v>
      </c>
      <c r="T61" s="27"/>
    </row>
    <row r="62" spans="1:20" ht="23.25" customHeight="1">
      <c r="A62" s="30" t="s">
        <v>194</v>
      </c>
      <c r="B62" s="11" t="s">
        <v>11</v>
      </c>
      <c r="C62" s="11" t="s">
        <v>6</v>
      </c>
      <c r="D62" s="11" t="s">
        <v>193</v>
      </c>
      <c r="E62" s="11"/>
      <c r="F62" s="27">
        <f>F63</f>
        <v>16.86139</v>
      </c>
      <c r="G62" s="27">
        <f>G63</f>
        <v>16.86139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>
        <f>R63</f>
        <v>16.86139</v>
      </c>
      <c r="S62" s="27">
        <f t="shared" si="10"/>
        <v>16.86139</v>
      </c>
      <c r="T62" s="27"/>
    </row>
    <row r="63" spans="1:20" ht="24.75" customHeight="1">
      <c r="A63" s="10" t="s">
        <v>57</v>
      </c>
      <c r="B63" s="11" t="s">
        <v>11</v>
      </c>
      <c r="C63" s="11" t="s">
        <v>6</v>
      </c>
      <c r="D63" s="11" t="s">
        <v>193</v>
      </c>
      <c r="E63" s="11" t="s">
        <v>61</v>
      </c>
      <c r="F63" s="27">
        <f>F64</f>
        <v>16.86139</v>
      </c>
      <c r="G63" s="27">
        <f>G64</f>
        <v>16.86139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>
        <f>R64</f>
        <v>16.86139</v>
      </c>
      <c r="S63" s="27">
        <f>S64</f>
        <v>16.86139</v>
      </c>
      <c r="T63" s="27"/>
    </row>
    <row r="64" spans="1:20" ht="24.75" customHeight="1">
      <c r="A64" s="10" t="s">
        <v>58</v>
      </c>
      <c r="B64" s="11" t="s">
        <v>11</v>
      </c>
      <c r="C64" s="11" t="s">
        <v>6</v>
      </c>
      <c r="D64" s="11" t="s">
        <v>193</v>
      </c>
      <c r="E64" s="11" t="s">
        <v>62</v>
      </c>
      <c r="F64" s="27">
        <v>16.86139</v>
      </c>
      <c r="G64" s="27">
        <f>F64</f>
        <v>16.86139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>
        <f>F64+O64</f>
        <v>16.86139</v>
      </c>
      <c r="S64" s="27">
        <f>R64</f>
        <v>16.86139</v>
      </c>
      <c r="T64" s="27"/>
    </row>
    <row r="65" spans="1:20" ht="57" customHeight="1">
      <c r="A65" s="12" t="s">
        <v>181</v>
      </c>
      <c r="B65" s="11" t="s">
        <v>11</v>
      </c>
      <c r="C65" s="11" t="s">
        <v>6</v>
      </c>
      <c r="D65" s="11" t="s">
        <v>84</v>
      </c>
      <c r="E65" s="11"/>
      <c r="F65" s="27">
        <f>F67</f>
        <v>169</v>
      </c>
      <c r="G65" s="27">
        <f aca="true" t="shared" si="21" ref="G65:N65">G67</f>
        <v>169</v>
      </c>
      <c r="H65" s="27"/>
      <c r="I65" s="27">
        <f t="shared" si="21"/>
        <v>0</v>
      </c>
      <c r="J65" s="27">
        <f t="shared" si="21"/>
        <v>0</v>
      </c>
      <c r="K65" s="27">
        <f t="shared" si="21"/>
        <v>0</v>
      </c>
      <c r="L65" s="27">
        <f t="shared" si="21"/>
        <v>332</v>
      </c>
      <c r="M65" s="27">
        <f t="shared" si="21"/>
        <v>332</v>
      </c>
      <c r="N65" s="27">
        <f t="shared" si="21"/>
        <v>0</v>
      </c>
      <c r="O65" s="27">
        <f>O66</f>
        <v>0</v>
      </c>
      <c r="P65" s="27">
        <f>P66</f>
        <v>0</v>
      </c>
      <c r="Q65" s="27"/>
      <c r="R65" s="27">
        <f t="shared" si="9"/>
        <v>169</v>
      </c>
      <c r="S65" s="27">
        <f t="shared" si="10"/>
        <v>169</v>
      </c>
      <c r="T65" s="27"/>
    </row>
    <row r="66" spans="1:20" ht="23.25" customHeight="1">
      <c r="A66" s="10" t="s">
        <v>57</v>
      </c>
      <c r="B66" s="11" t="s">
        <v>11</v>
      </c>
      <c r="C66" s="11" t="s">
        <v>6</v>
      </c>
      <c r="D66" s="11" t="s">
        <v>84</v>
      </c>
      <c r="E66" s="11" t="s">
        <v>61</v>
      </c>
      <c r="F66" s="27">
        <f>F67</f>
        <v>169</v>
      </c>
      <c r="G66" s="27">
        <f>G67</f>
        <v>169</v>
      </c>
      <c r="H66" s="27"/>
      <c r="I66" s="27"/>
      <c r="J66" s="27"/>
      <c r="K66" s="27"/>
      <c r="L66" s="27">
        <f>L65</f>
        <v>332</v>
      </c>
      <c r="M66" s="27">
        <f>M65</f>
        <v>332</v>
      </c>
      <c r="N66" s="27"/>
      <c r="O66" s="27">
        <f>O67</f>
        <v>0</v>
      </c>
      <c r="P66" s="27">
        <f>P67</f>
        <v>0</v>
      </c>
      <c r="Q66" s="27"/>
      <c r="R66" s="27">
        <f t="shared" si="9"/>
        <v>169</v>
      </c>
      <c r="S66" s="27">
        <f t="shared" si="10"/>
        <v>169</v>
      </c>
      <c r="T66" s="27"/>
    </row>
    <row r="67" spans="1:20" ht="24" customHeight="1">
      <c r="A67" s="10" t="s">
        <v>58</v>
      </c>
      <c r="B67" s="11" t="s">
        <v>11</v>
      </c>
      <c r="C67" s="11" t="s">
        <v>6</v>
      </c>
      <c r="D67" s="11" t="s">
        <v>84</v>
      </c>
      <c r="E67" s="11" t="s">
        <v>62</v>
      </c>
      <c r="F67" s="27">
        <f>332+85-248</f>
        <v>169</v>
      </c>
      <c r="G67" s="27">
        <f>F67</f>
        <v>169</v>
      </c>
      <c r="H67" s="27"/>
      <c r="I67" s="27"/>
      <c r="J67" s="27"/>
      <c r="K67" s="27"/>
      <c r="L67" s="27">
        <f>L66</f>
        <v>332</v>
      </c>
      <c r="M67" s="27">
        <f>M66</f>
        <v>332</v>
      </c>
      <c r="N67" s="27"/>
      <c r="O67" s="27"/>
      <c r="P67" s="27">
        <f>O67</f>
        <v>0</v>
      </c>
      <c r="Q67" s="27"/>
      <c r="R67" s="27">
        <f t="shared" si="9"/>
        <v>169</v>
      </c>
      <c r="S67" s="27">
        <f t="shared" si="10"/>
        <v>169</v>
      </c>
      <c r="T67" s="27"/>
    </row>
    <row r="68" spans="1:20" ht="36" customHeight="1">
      <c r="A68" s="8" t="s">
        <v>46</v>
      </c>
      <c r="B68" s="11" t="s">
        <v>11</v>
      </c>
      <c r="C68" s="11" t="s">
        <v>19</v>
      </c>
      <c r="D68" s="11"/>
      <c r="E68" s="11"/>
      <c r="F68" s="27">
        <f>F74+F69</f>
        <v>354.09081000000003</v>
      </c>
      <c r="G68" s="27">
        <f aca="true" t="shared" si="22" ref="G68:S68">G74+G69</f>
        <v>354.09081000000003</v>
      </c>
      <c r="H68" s="27"/>
      <c r="I68" s="27">
        <f t="shared" si="22"/>
        <v>0</v>
      </c>
      <c r="J68" s="27">
        <f t="shared" si="22"/>
        <v>0</v>
      </c>
      <c r="K68" s="27">
        <f t="shared" si="22"/>
        <v>0</v>
      </c>
      <c r="L68" s="27">
        <f t="shared" si="22"/>
        <v>0</v>
      </c>
      <c r="M68" s="27">
        <f t="shared" si="22"/>
        <v>0</v>
      </c>
      <c r="N68" s="27">
        <f t="shared" si="22"/>
        <v>0</v>
      </c>
      <c r="O68" s="27">
        <f t="shared" si="22"/>
        <v>-78.72713000000002</v>
      </c>
      <c r="P68" s="27">
        <f t="shared" si="22"/>
        <v>-78.72713000000002</v>
      </c>
      <c r="Q68" s="27"/>
      <c r="R68" s="27">
        <f t="shared" si="22"/>
        <v>275.36368000000004</v>
      </c>
      <c r="S68" s="27">
        <f t="shared" si="22"/>
        <v>275.36368000000004</v>
      </c>
      <c r="T68" s="27"/>
    </row>
    <row r="69" spans="1:20" ht="68.25" customHeight="1">
      <c r="A69" s="10" t="s">
        <v>108</v>
      </c>
      <c r="B69" s="11" t="s">
        <v>11</v>
      </c>
      <c r="C69" s="11" t="s">
        <v>19</v>
      </c>
      <c r="D69" s="11" t="s">
        <v>107</v>
      </c>
      <c r="E69" s="11"/>
      <c r="F69" s="27">
        <f>F70</f>
        <v>323.47013000000004</v>
      </c>
      <c r="G69" s="27">
        <f aca="true" t="shared" si="23" ref="G69:S69">G70</f>
        <v>323.47013000000004</v>
      </c>
      <c r="H69" s="27"/>
      <c r="I69" s="27">
        <f t="shared" si="23"/>
        <v>0</v>
      </c>
      <c r="J69" s="27">
        <f t="shared" si="23"/>
        <v>0</v>
      </c>
      <c r="K69" s="27">
        <f t="shared" si="23"/>
        <v>0</v>
      </c>
      <c r="L69" s="27">
        <f t="shared" si="23"/>
        <v>0</v>
      </c>
      <c r="M69" s="27">
        <f t="shared" si="23"/>
        <v>0</v>
      </c>
      <c r="N69" s="27">
        <f t="shared" si="23"/>
        <v>0</v>
      </c>
      <c r="O69" s="27">
        <f t="shared" si="23"/>
        <v>-78.72713000000002</v>
      </c>
      <c r="P69" s="27">
        <f t="shared" si="23"/>
        <v>-78.72713000000002</v>
      </c>
      <c r="Q69" s="27"/>
      <c r="R69" s="27">
        <f t="shared" si="23"/>
        <v>244.74300000000002</v>
      </c>
      <c r="S69" s="27">
        <f t="shared" si="23"/>
        <v>244.74300000000002</v>
      </c>
      <c r="T69" s="27"/>
    </row>
    <row r="70" spans="1:20" ht="26.25" customHeight="1">
      <c r="A70" s="10" t="s">
        <v>110</v>
      </c>
      <c r="B70" s="11" t="s">
        <v>11</v>
      </c>
      <c r="C70" s="11" t="s">
        <v>19</v>
      </c>
      <c r="D70" s="11" t="s">
        <v>109</v>
      </c>
      <c r="E70" s="11"/>
      <c r="F70" s="27">
        <f>F71</f>
        <v>323.47013000000004</v>
      </c>
      <c r="G70" s="27">
        <f aca="true" t="shared" si="24" ref="G70:S70">G71</f>
        <v>323.47013000000004</v>
      </c>
      <c r="H70" s="27"/>
      <c r="I70" s="27">
        <f t="shared" si="24"/>
        <v>0</v>
      </c>
      <c r="J70" s="27">
        <f t="shared" si="24"/>
        <v>0</v>
      </c>
      <c r="K70" s="27">
        <f t="shared" si="24"/>
        <v>0</v>
      </c>
      <c r="L70" s="27">
        <f t="shared" si="24"/>
        <v>0</v>
      </c>
      <c r="M70" s="27">
        <f t="shared" si="24"/>
        <v>0</v>
      </c>
      <c r="N70" s="27">
        <f t="shared" si="24"/>
        <v>0</v>
      </c>
      <c r="O70" s="27">
        <f t="shared" si="24"/>
        <v>-78.72713000000002</v>
      </c>
      <c r="P70" s="27">
        <f t="shared" si="24"/>
        <v>-78.72713000000002</v>
      </c>
      <c r="Q70" s="27"/>
      <c r="R70" s="27">
        <f t="shared" si="24"/>
        <v>244.74300000000002</v>
      </c>
      <c r="S70" s="27">
        <f t="shared" si="24"/>
        <v>244.74300000000002</v>
      </c>
      <c r="T70" s="27"/>
    </row>
    <row r="71" spans="1:20" ht="66" customHeight="1">
      <c r="A71" s="8" t="s">
        <v>174</v>
      </c>
      <c r="B71" s="11" t="s">
        <v>11</v>
      </c>
      <c r="C71" s="11" t="s">
        <v>19</v>
      </c>
      <c r="D71" s="11" t="s">
        <v>111</v>
      </c>
      <c r="E71" s="11"/>
      <c r="F71" s="27">
        <f>F73</f>
        <v>323.47013000000004</v>
      </c>
      <c r="G71" s="27">
        <f>F71</f>
        <v>323.47013000000004</v>
      </c>
      <c r="H71" s="27"/>
      <c r="I71" s="27"/>
      <c r="J71" s="27"/>
      <c r="K71" s="27"/>
      <c r="L71" s="27"/>
      <c r="M71" s="27"/>
      <c r="N71" s="27"/>
      <c r="O71" s="27">
        <f>O72</f>
        <v>-78.72713000000002</v>
      </c>
      <c r="P71" s="27">
        <f>P72</f>
        <v>-78.72713000000002</v>
      </c>
      <c r="Q71" s="27"/>
      <c r="R71" s="27">
        <f t="shared" si="9"/>
        <v>244.74300000000002</v>
      </c>
      <c r="S71" s="27">
        <f t="shared" si="10"/>
        <v>244.74300000000002</v>
      </c>
      <c r="T71" s="27"/>
    </row>
    <row r="72" spans="1:20" ht="27.75" customHeight="1">
      <c r="A72" s="10" t="s">
        <v>57</v>
      </c>
      <c r="B72" s="11" t="s">
        <v>11</v>
      </c>
      <c r="C72" s="11" t="s">
        <v>19</v>
      </c>
      <c r="D72" s="11" t="s">
        <v>111</v>
      </c>
      <c r="E72" s="11" t="s">
        <v>61</v>
      </c>
      <c r="F72" s="27">
        <f>F73</f>
        <v>323.47013000000004</v>
      </c>
      <c r="G72" s="27">
        <f>G73</f>
        <v>323.47013000000004</v>
      </c>
      <c r="H72" s="27"/>
      <c r="I72" s="27"/>
      <c r="J72" s="27"/>
      <c r="K72" s="27"/>
      <c r="L72" s="27"/>
      <c r="M72" s="27"/>
      <c r="N72" s="27"/>
      <c r="O72" s="27">
        <f>O73</f>
        <v>-78.72713000000002</v>
      </c>
      <c r="P72" s="27">
        <f>P73</f>
        <v>-78.72713000000002</v>
      </c>
      <c r="Q72" s="27"/>
      <c r="R72" s="27">
        <f t="shared" si="9"/>
        <v>244.74300000000002</v>
      </c>
      <c r="S72" s="27">
        <f t="shared" si="10"/>
        <v>244.74300000000002</v>
      </c>
      <c r="T72" s="27"/>
    </row>
    <row r="73" spans="1:20" ht="24" customHeight="1">
      <c r="A73" s="10" t="s">
        <v>58</v>
      </c>
      <c r="B73" s="11" t="s">
        <v>11</v>
      </c>
      <c r="C73" s="11" t="s">
        <v>19</v>
      </c>
      <c r="D73" s="11" t="s">
        <v>111</v>
      </c>
      <c r="E73" s="11" t="s">
        <v>62</v>
      </c>
      <c r="F73" s="27">
        <f>128+195.47013</f>
        <v>323.47013000000004</v>
      </c>
      <c r="G73" s="27">
        <f>F73</f>
        <v>323.47013000000004</v>
      </c>
      <c r="H73" s="27"/>
      <c r="I73" s="27"/>
      <c r="J73" s="27"/>
      <c r="K73" s="27"/>
      <c r="L73" s="27"/>
      <c r="M73" s="27"/>
      <c r="N73" s="27"/>
      <c r="O73" s="27">
        <f>-77.57713-100+98.85</f>
        <v>-78.72713000000002</v>
      </c>
      <c r="P73" s="27">
        <f>O73</f>
        <v>-78.72713000000002</v>
      </c>
      <c r="Q73" s="27"/>
      <c r="R73" s="27">
        <f t="shared" si="9"/>
        <v>244.74300000000002</v>
      </c>
      <c r="S73" s="27">
        <f t="shared" si="10"/>
        <v>244.74300000000002</v>
      </c>
      <c r="T73" s="27"/>
    </row>
    <row r="74" spans="1:20" ht="47.25" customHeight="1">
      <c r="A74" s="16" t="s">
        <v>103</v>
      </c>
      <c r="B74" s="11" t="s">
        <v>11</v>
      </c>
      <c r="C74" s="11" t="s">
        <v>19</v>
      </c>
      <c r="D74" s="11" t="s">
        <v>101</v>
      </c>
      <c r="E74" s="11"/>
      <c r="F74" s="27">
        <f>F75</f>
        <v>30.62068</v>
      </c>
      <c r="G74" s="27">
        <f>G75</f>
        <v>30.62068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>
        <f t="shared" si="9"/>
        <v>30.62068</v>
      </c>
      <c r="S74" s="27">
        <f t="shared" si="10"/>
        <v>30.62068</v>
      </c>
      <c r="T74" s="27"/>
    </row>
    <row r="75" spans="1:20" ht="24.75" customHeight="1">
      <c r="A75" s="8" t="s">
        <v>104</v>
      </c>
      <c r="B75" s="11" t="s">
        <v>11</v>
      </c>
      <c r="C75" s="11" t="s">
        <v>19</v>
      </c>
      <c r="D75" s="11" t="s">
        <v>102</v>
      </c>
      <c r="E75" s="11"/>
      <c r="F75" s="27">
        <f>F76+F79</f>
        <v>30.62068</v>
      </c>
      <c r="G75" s="27">
        <f>F75</f>
        <v>30.62068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>
        <f t="shared" si="9"/>
        <v>30.62068</v>
      </c>
      <c r="S75" s="27">
        <f t="shared" si="10"/>
        <v>30.62068</v>
      </c>
      <c r="T75" s="27"/>
    </row>
    <row r="76" spans="1:20" ht="29.25" customHeight="1">
      <c r="A76" s="10" t="s">
        <v>77</v>
      </c>
      <c r="B76" s="11" t="s">
        <v>11</v>
      </c>
      <c r="C76" s="11" t="s">
        <v>19</v>
      </c>
      <c r="D76" s="11" t="s">
        <v>100</v>
      </c>
      <c r="E76" s="11"/>
      <c r="F76" s="27">
        <f>F77</f>
        <v>15.31034</v>
      </c>
      <c r="G76" s="27">
        <f>G77</f>
        <v>15.31034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si="9"/>
        <v>15.31034</v>
      </c>
      <c r="S76" s="27">
        <f t="shared" si="10"/>
        <v>15.31034</v>
      </c>
      <c r="T76" s="27"/>
    </row>
    <row r="77" spans="1:20" ht="56.25" customHeight="1">
      <c r="A77" s="10" t="s">
        <v>55</v>
      </c>
      <c r="B77" s="11" t="s">
        <v>11</v>
      </c>
      <c r="C77" s="11" t="s">
        <v>19</v>
      </c>
      <c r="D77" s="11" t="s">
        <v>100</v>
      </c>
      <c r="E77" s="11" t="s">
        <v>63</v>
      </c>
      <c r="F77" s="27">
        <f>F78</f>
        <v>15.31034</v>
      </c>
      <c r="G77" s="27">
        <f>G78</f>
        <v>15.31034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f t="shared" si="9"/>
        <v>15.31034</v>
      </c>
      <c r="S77" s="27">
        <f t="shared" si="10"/>
        <v>15.31034</v>
      </c>
      <c r="T77" s="27"/>
    </row>
    <row r="78" spans="1:20" ht="32.25" customHeight="1">
      <c r="A78" s="10" t="s">
        <v>56</v>
      </c>
      <c r="B78" s="11" t="s">
        <v>11</v>
      </c>
      <c r="C78" s="11" t="s">
        <v>19</v>
      </c>
      <c r="D78" s="11" t="s">
        <v>100</v>
      </c>
      <c r="E78" s="11" t="s">
        <v>60</v>
      </c>
      <c r="F78" s="27">
        <v>15.31034</v>
      </c>
      <c r="G78" s="27">
        <f>F78</f>
        <v>15.31034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>
        <f t="shared" si="9"/>
        <v>15.31034</v>
      </c>
      <c r="S78" s="27">
        <f t="shared" si="10"/>
        <v>15.31034</v>
      </c>
      <c r="T78" s="27"/>
    </row>
    <row r="79" spans="1:20" ht="28.5" customHeight="1">
      <c r="A79" s="10" t="s">
        <v>106</v>
      </c>
      <c r="B79" s="11" t="s">
        <v>11</v>
      </c>
      <c r="C79" s="11" t="s">
        <v>19</v>
      </c>
      <c r="D79" s="11" t="s">
        <v>105</v>
      </c>
      <c r="E79" s="11"/>
      <c r="F79" s="27">
        <f>F80</f>
        <v>15.31034</v>
      </c>
      <c r="G79" s="27">
        <f>G80</f>
        <v>15.31034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f t="shared" si="9"/>
        <v>15.31034</v>
      </c>
      <c r="S79" s="27">
        <f t="shared" si="10"/>
        <v>15.31034</v>
      </c>
      <c r="T79" s="27"/>
    </row>
    <row r="80" spans="1:20" ht="55.5" customHeight="1">
      <c r="A80" s="10" t="s">
        <v>55</v>
      </c>
      <c r="B80" s="11" t="s">
        <v>11</v>
      </c>
      <c r="C80" s="11" t="s">
        <v>19</v>
      </c>
      <c r="D80" s="11" t="s">
        <v>105</v>
      </c>
      <c r="E80" s="11" t="s">
        <v>63</v>
      </c>
      <c r="F80" s="27">
        <f>F81</f>
        <v>15.31034</v>
      </c>
      <c r="G80" s="27">
        <f>G81</f>
        <v>15.31034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>
        <f t="shared" si="9"/>
        <v>15.31034</v>
      </c>
      <c r="S80" s="27">
        <f t="shared" si="10"/>
        <v>15.31034</v>
      </c>
      <c r="T80" s="27"/>
    </row>
    <row r="81" spans="1:20" ht="33" customHeight="1">
      <c r="A81" s="10" t="s">
        <v>56</v>
      </c>
      <c r="B81" s="11" t="s">
        <v>11</v>
      </c>
      <c r="C81" s="11" t="s">
        <v>19</v>
      </c>
      <c r="D81" s="11" t="s">
        <v>105</v>
      </c>
      <c r="E81" s="11" t="s">
        <v>60</v>
      </c>
      <c r="F81" s="27">
        <v>15.31034</v>
      </c>
      <c r="G81" s="27">
        <f>F81</f>
        <v>15.31034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f t="shared" si="9"/>
        <v>15.31034</v>
      </c>
      <c r="S81" s="27">
        <f t="shared" si="10"/>
        <v>15.31034</v>
      </c>
      <c r="T81" s="27"/>
    </row>
    <row r="82" spans="1:20" ht="15" customHeight="1">
      <c r="A82" s="10" t="s">
        <v>36</v>
      </c>
      <c r="B82" s="11" t="s">
        <v>9</v>
      </c>
      <c r="C82" s="11"/>
      <c r="D82" s="11"/>
      <c r="E82" s="11"/>
      <c r="F82" s="27">
        <f aca="true" t="shared" si="25" ref="F82:G85">F83</f>
        <v>1960.5190699999998</v>
      </c>
      <c r="G82" s="27">
        <f t="shared" si="25"/>
        <v>1960.5190699999998</v>
      </c>
      <c r="H82" s="27"/>
      <c r="I82" s="27">
        <f aca="true" t="shared" si="26" ref="I82:P85">I83</f>
        <v>0</v>
      </c>
      <c r="J82" s="27">
        <f t="shared" si="26"/>
        <v>0</v>
      </c>
      <c r="K82" s="27">
        <f t="shared" si="26"/>
        <v>0</v>
      </c>
      <c r="L82" s="27">
        <f t="shared" si="26"/>
        <v>0</v>
      </c>
      <c r="M82" s="27">
        <f t="shared" si="26"/>
        <v>0</v>
      </c>
      <c r="N82" s="27">
        <f t="shared" si="26"/>
        <v>0</v>
      </c>
      <c r="O82" s="27">
        <f t="shared" si="26"/>
        <v>65.35</v>
      </c>
      <c r="P82" s="27">
        <f t="shared" si="26"/>
        <v>65.35</v>
      </c>
      <c r="Q82" s="27"/>
      <c r="R82" s="27">
        <f t="shared" si="9"/>
        <v>2025.8690699999997</v>
      </c>
      <c r="S82" s="27">
        <f t="shared" si="10"/>
        <v>2025.8690699999997</v>
      </c>
      <c r="T82" s="27"/>
    </row>
    <row r="83" spans="1:20" ht="18.75" customHeight="1">
      <c r="A83" s="12" t="s">
        <v>25</v>
      </c>
      <c r="B83" s="11" t="s">
        <v>9</v>
      </c>
      <c r="C83" s="11" t="s">
        <v>6</v>
      </c>
      <c r="D83" s="11"/>
      <c r="E83" s="11"/>
      <c r="F83" s="27">
        <f t="shared" si="25"/>
        <v>1960.5190699999998</v>
      </c>
      <c r="G83" s="27">
        <f t="shared" si="25"/>
        <v>1960.5190699999998</v>
      </c>
      <c r="H83" s="27"/>
      <c r="I83" s="27">
        <f t="shared" si="26"/>
        <v>0</v>
      </c>
      <c r="J83" s="27">
        <f t="shared" si="26"/>
        <v>0</v>
      </c>
      <c r="K83" s="27">
        <f t="shared" si="26"/>
        <v>0</v>
      </c>
      <c r="L83" s="27">
        <f t="shared" si="26"/>
        <v>0</v>
      </c>
      <c r="M83" s="27">
        <f t="shared" si="26"/>
        <v>0</v>
      </c>
      <c r="N83" s="27">
        <f t="shared" si="26"/>
        <v>0</v>
      </c>
      <c r="O83" s="27">
        <f t="shared" si="26"/>
        <v>65.35</v>
      </c>
      <c r="P83" s="27">
        <f t="shared" si="26"/>
        <v>65.35</v>
      </c>
      <c r="Q83" s="27"/>
      <c r="R83" s="27">
        <f>R84</f>
        <v>2025.8690699999997</v>
      </c>
      <c r="S83" s="27">
        <f>S84</f>
        <v>2025.8690699999997</v>
      </c>
      <c r="T83" s="27"/>
    </row>
    <row r="84" spans="1:20" ht="69" customHeight="1">
      <c r="A84" s="10" t="s">
        <v>175</v>
      </c>
      <c r="B84" s="11" t="s">
        <v>9</v>
      </c>
      <c r="C84" s="11" t="s">
        <v>6</v>
      </c>
      <c r="D84" s="11" t="s">
        <v>112</v>
      </c>
      <c r="E84" s="11"/>
      <c r="F84" s="27">
        <f t="shared" si="25"/>
        <v>1960.5190699999998</v>
      </c>
      <c r="G84" s="27">
        <f t="shared" si="25"/>
        <v>1960.5190699999998</v>
      </c>
      <c r="H84" s="27"/>
      <c r="I84" s="27">
        <f t="shared" si="26"/>
        <v>0</v>
      </c>
      <c r="J84" s="27">
        <f t="shared" si="26"/>
        <v>0</v>
      </c>
      <c r="K84" s="27">
        <f t="shared" si="26"/>
        <v>0</v>
      </c>
      <c r="L84" s="27">
        <f t="shared" si="26"/>
        <v>0</v>
      </c>
      <c r="M84" s="27">
        <f t="shared" si="26"/>
        <v>0</v>
      </c>
      <c r="N84" s="27">
        <f t="shared" si="26"/>
        <v>0</v>
      </c>
      <c r="O84" s="27">
        <f t="shared" si="26"/>
        <v>65.35</v>
      </c>
      <c r="P84" s="27">
        <f t="shared" si="26"/>
        <v>65.35</v>
      </c>
      <c r="Q84" s="27"/>
      <c r="R84" s="27">
        <f t="shared" si="9"/>
        <v>2025.8690699999997</v>
      </c>
      <c r="S84" s="27">
        <f t="shared" si="10"/>
        <v>2025.8690699999997</v>
      </c>
      <c r="T84" s="27"/>
    </row>
    <row r="85" spans="1:20" ht="24.75" customHeight="1">
      <c r="A85" s="12" t="s">
        <v>114</v>
      </c>
      <c r="B85" s="11" t="s">
        <v>9</v>
      </c>
      <c r="C85" s="11" t="s">
        <v>6</v>
      </c>
      <c r="D85" s="11" t="s">
        <v>113</v>
      </c>
      <c r="E85" s="11"/>
      <c r="F85" s="27">
        <f t="shared" si="25"/>
        <v>1960.5190699999998</v>
      </c>
      <c r="G85" s="27">
        <f t="shared" si="25"/>
        <v>1960.5190699999998</v>
      </c>
      <c r="H85" s="27"/>
      <c r="I85" s="27">
        <f t="shared" si="26"/>
        <v>0</v>
      </c>
      <c r="J85" s="27">
        <f t="shared" si="26"/>
        <v>0</v>
      </c>
      <c r="K85" s="27">
        <f t="shared" si="26"/>
        <v>0</v>
      </c>
      <c r="L85" s="27">
        <f t="shared" si="26"/>
        <v>0</v>
      </c>
      <c r="M85" s="27">
        <f t="shared" si="26"/>
        <v>0</v>
      </c>
      <c r="N85" s="27">
        <f t="shared" si="26"/>
        <v>0</v>
      </c>
      <c r="O85" s="27">
        <f t="shared" si="26"/>
        <v>65.35</v>
      </c>
      <c r="P85" s="27">
        <f t="shared" si="26"/>
        <v>65.35</v>
      </c>
      <c r="Q85" s="27"/>
      <c r="R85" s="27">
        <f>R86</f>
        <v>2025.8690699999997</v>
      </c>
      <c r="S85" s="27">
        <f>S86</f>
        <v>2025.8690699999997</v>
      </c>
      <c r="T85" s="27"/>
    </row>
    <row r="86" spans="1:20" ht="18" customHeight="1">
      <c r="A86" s="10" t="s">
        <v>158</v>
      </c>
      <c r="B86" s="11" t="s">
        <v>9</v>
      </c>
      <c r="C86" s="11" t="s">
        <v>6</v>
      </c>
      <c r="D86" s="11" t="s">
        <v>157</v>
      </c>
      <c r="E86" s="11"/>
      <c r="F86" s="27">
        <f>F87</f>
        <v>1960.5190699999998</v>
      </c>
      <c r="G86" s="27">
        <f aca="true" t="shared" si="27" ref="G86:N86">G87</f>
        <v>1960.5190699999998</v>
      </c>
      <c r="H86" s="27"/>
      <c r="I86" s="27">
        <f t="shared" si="27"/>
        <v>0</v>
      </c>
      <c r="J86" s="27">
        <f t="shared" si="27"/>
        <v>0</v>
      </c>
      <c r="K86" s="27">
        <f t="shared" si="27"/>
        <v>0</v>
      </c>
      <c r="L86" s="27">
        <f t="shared" si="27"/>
        <v>0</v>
      </c>
      <c r="M86" s="27">
        <f t="shared" si="27"/>
        <v>0</v>
      </c>
      <c r="N86" s="27">
        <f t="shared" si="27"/>
        <v>0</v>
      </c>
      <c r="O86" s="27">
        <f>O87</f>
        <v>65.35</v>
      </c>
      <c r="P86" s="27">
        <f>P87</f>
        <v>65.35</v>
      </c>
      <c r="Q86" s="27"/>
      <c r="R86" s="27">
        <f t="shared" si="9"/>
        <v>2025.8690699999997</v>
      </c>
      <c r="S86" s="27">
        <f t="shared" si="10"/>
        <v>2025.8690699999997</v>
      </c>
      <c r="T86" s="27"/>
    </row>
    <row r="87" spans="1:20" ht="24.75" customHeight="1">
      <c r="A87" s="10" t="s">
        <v>57</v>
      </c>
      <c r="B87" s="11" t="s">
        <v>9</v>
      </c>
      <c r="C87" s="11" t="s">
        <v>6</v>
      </c>
      <c r="D87" s="11" t="s">
        <v>157</v>
      </c>
      <c r="E87" s="11" t="s">
        <v>61</v>
      </c>
      <c r="F87" s="27">
        <f>F88</f>
        <v>1960.5190699999998</v>
      </c>
      <c r="G87" s="27">
        <f>G88</f>
        <v>1960.5190699999998</v>
      </c>
      <c r="H87" s="27"/>
      <c r="I87" s="27"/>
      <c r="J87" s="27"/>
      <c r="K87" s="27"/>
      <c r="L87" s="27"/>
      <c r="M87" s="27"/>
      <c r="N87" s="27"/>
      <c r="O87" s="27">
        <f>O88</f>
        <v>65.35</v>
      </c>
      <c r="P87" s="27">
        <f>P88</f>
        <v>65.35</v>
      </c>
      <c r="Q87" s="27"/>
      <c r="R87" s="27">
        <f t="shared" si="9"/>
        <v>2025.8690699999997</v>
      </c>
      <c r="S87" s="27">
        <f t="shared" si="10"/>
        <v>2025.8690699999997</v>
      </c>
      <c r="T87" s="27"/>
    </row>
    <row r="88" spans="1:20" ht="25.5" customHeight="1">
      <c r="A88" s="10" t="s">
        <v>58</v>
      </c>
      <c r="B88" s="11" t="s">
        <v>9</v>
      </c>
      <c r="C88" s="11" t="s">
        <v>6</v>
      </c>
      <c r="D88" s="11" t="s">
        <v>157</v>
      </c>
      <c r="E88" s="11" t="s">
        <v>62</v>
      </c>
      <c r="F88" s="27">
        <f>1612.25217+86.54603+261.72087</f>
        <v>1960.5190699999998</v>
      </c>
      <c r="G88" s="27">
        <f>F88</f>
        <v>1960.5190699999998</v>
      </c>
      <c r="H88" s="27"/>
      <c r="I88" s="27"/>
      <c r="J88" s="27"/>
      <c r="K88" s="27"/>
      <c r="L88" s="27"/>
      <c r="M88" s="27"/>
      <c r="N88" s="27"/>
      <c r="O88" s="27">
        <f>65.35</f>
        <v>65.35</v>
      </c>
      <c r="P88" s="27">
        <f>O88</f>
        <v>65.35</v>
      </c>
      <c r="Q88" s="27"/>
      <c r="R88" s="27">
        <f t="shared" si="9"/>
        <v>2025.8690699999997</v>
      </c>
      <c r="S88" s="27">
        <f t="shared" si="10"/>
        <v>2025.8690699999997</v>
      </c>
      <c r="T88" s="27"/>
    </row>
    <row r="89" spans="1:20" ht="19.5" customHeight="1">
      <c r="A89" s="10" t="s">
        <v>37</v>
      </c>
      <c r="B89" s="11" t="s">
        <v>10</v>
      </c>
      <c r="C89" s="11"/>
      <c r="D89" s="11"/>
      <c r="E89" s="11"/>
      <c r="F89" s="27">
        <f>F90+F104</f>
        <v>23122.950139999997</v>
      </c>
      <c r="G89" s="27">
        <f aca="true" t="shared" si="28" ref="G89:P89">G90+G104</f>
        <v>23122.950139999997</v>
      </c>
      <c r="H89" s="27"/>
      <c r="I89" s="27">
        <f t="shared" si="28"/>
        <v>0</v>
      </c>
      <c r="J89" s="27">
        <f t="shared" si="28"/>
        <v>-6000</v>
      </c>
      <c r="K89" s="27">
        <f t="shared" si="28"/>
        <v>0</v>
      </c>
      <c r="L89" s="27">
        <f t="shared" si="28"/>
        <v>3994.3296</v>
      </c>
      <c r="M89" s="27">
        <f t="shared" si="28"/>
        <v>3994.3296</v>
      </c>
      <c r="N89" s="27">
        <f t="shared" si="28"/>
        <v>0</v>
      </c>
      <c r="O89" s="27">
        <f>O90+O104</f>
        <v>25857.58111</v>
      </c>
      <c r="P89" s="27">
        <f t="shared" si="28"/>
        <v>25857.58111</v>
      </c>
      <c r="Q89" s="27"/>
      <c r="R89" s="27">
        <f t="shared" si="9"/>
        <v>48980.53125</v>
      </c>
      <c r="S89" s="27">
        <f t="shared" si="10"/>
        <v>48980.53125</v>
      </c>
      <c r="T89" s="27"/>
    </row>
    <row r="90" spans="1:20" ht="18.75" customHeight="1">
      <c r="A90" s="10" t="s">
        <v>31</v>
      </c>
      <c r="B90" s="11" t="s">
        <v>10</v>
      </c>
      <c r="C90" s="11" t="s">
        <v>7</v>
      </c>
      <c r="D90" s="11"/>
      <c r="E90" s="11"/>
      <c r="F90" s="27">
        <f>F91</f>
        <v>1162.10648</v>
      </c>
      <c r="G90" s="27">
        <f aca="true" t="shared" si="29" ref="G90:S90">G91</f>
        <v>1162.10648</v>
      </c>
      <c r="H90" s="27"/>
      <c r="I90" s="27">
        <f t="shared" si="29"/>
        <v>0</v>
      </c>
      <c r="J90" s="27">
        <f t="shared" si="29"/>
        <v>0</v>
      </c>
      <c r="K90" s="27">
        <f t="shared" si="29"/>
        <v>0</v>
      </c>
      <c r="L90" s="27">
        <f t="shared" si="29"/>
        <v>0</v>
      </c>
      <c r="M90" s="27">
        <f t="shared" si="29"/>
        <v>0</v>
      </c>
      <c r="N90" s="27">
        <f t="shared" si="29"/>
        <v>0</v>
      </c>
      <c r="O90" s="27">
        <f t="shared" si="29"/>
        <v>25753.00113</v>
      </c>
      <c r="P90" s="27">
        <f t="shared" si="29"/>
        <v>25753.00113</v>
      </c>
      <c r="Q90" s="27"/>
      <c r="R90" s="27">
        <f t="shared" si="29"/>
        <v>26915.10761</v>
      </c>
      <c r="S90" s="27">
        <f t="shared" si="29"/>
        <v>26915.10761</v>
      </c>
      <c r="T90" s="27"/>
    </row>
    <row r="91" spans="1:20" ht="47.25" customHeight="1">
      <c r="A91" s="10" t="s">
        <v>116</v>
      </c>
      <c r="B91" s="11" t="s">
        <v>10</v>
      </c>
      <c r="C91" s="11" t="s">
        <v>7</v>
      </c>
      <c r="D91" s="11" t="s">
        <v>115</v>
      </c>
      <c r="E91" s="11"/>
      <c r="F91" s="27">
        <f>F92+F96+F100</f>
        <v>1162.10648</v>
      </c>
      <c r="G91" s="27">
        <f aca="true" t="shared" si="30" ref="G91:S91">G92+G96+G100</f>
        <v>1162.10648</v>
      </c>
      <c r="H91" s="27">
        <f t="shared" si="30"/>
        <v>0</v>
      </c>
      <c r="I91" s="27">
        <f t="shared" si="30"/>
        <v>0</v>
      </c>
      <c r="J91" s="27">
        <f t="shared" si="30"/>
        <v>0</v>
      </c>
      <c r="K91" s="27">
        <f t="shared" si="30"/>
        <v>0</v>
      </c>
      <c r="L91" s="27">
        <f t="shared" si="30"/>
        <v>0</v>
      </c>
      <c r="M91" s="27">
        <f t="shared" si="30"/>
        <v>0</v>
      </c>
      <c r="N91" s="27">
        <f t="shared" si="30"/>
        <v>0</v>
      </c>
      <c r="O91" s="27">
        <f t="shared" si="30"/>
        <v>25753.00113</v>
      </c>
      <c r="P91" s="27">
        <f t="shared" si="30"/>
        <v>25753.00113</v>
      </c>
      <c r="Q91" s="27">
        <f t="shared" si="30"/>
        <v>0</v>
      </c>
      <c r="R91" s="27">
        <f t="shared" si="30"/>
        <v>26915.10761</v>
      </c>
      <c r="S91" s="27">
        <f t="shared" si="30"/>
        <v>26915.10761</v>
      </c>
      <c r="T91" s="27"/>
    </row>
    <row r="92" spans="1:20" ht="25.5" customHeight="1">
      <c r="A92" s="10" t="s">
        <v>118</v>
      </c>
      <c r="B92" s="11" t="s">
        <v>10</v>
      </c>
      <c r="C92" s="11" t="s">
        <v>7</v>
      </c>
      <c r="D92" s="11" t="s">
        <v>117</v>
      </c>
      <c r="E92" s="11"/>
      <c r="F92" s="27">
        <f>F93</f>
        <v>857</v>
      </c>
      <c r="G92" s="27">
        <f>F92</f>
        <v>857</v>
      </c>
      <c r="H92" s="27"/>
      <c r="I92" s="27"/>
      <c r="J92" s="27"/>
      <c r="K92" s="27"/>
      <c r="L92" s="27"/>
      <c r="M92" s="27"/>
      <c r="N92" s="27"/>
      <c r="O92" s="27">
        <f aca="true" t="shared" si="31" ref="O92:P94">O93</f>
        <v>1977.10761</v>
      </c>
      <c r="P92" s="27">
        <f t="shared" si="31"/>
        <v>1977.10761</v>
      </c>
      <c r="Q92" s="27"/>
      <c r="R92" s="27">
        <f t="shared" si="9"/>
        <v>2834.10761</v>
      </c>
      <c r="S92" s="27">
        <f t="shared" si="10"/>
        <v>2834.10761</v>
      </c>
      <c r="T92" s="27"/>
    </row>
    <row r="93" spans="1:20" ht="56.25" customHeight="1">
      <c r="A93" s="10" t="s">
        <v>163</v>
      </c>
      <c r="B93" s="11" t="s">
        <v>10</v>
      </c>
      <c r="C93" s="11" t="s">
        <v>7</v>
      </c>
      <c r="D93" s="11" t="s">
        <v>119</v>
      </c>
      <c r="E93" s="11"/>
      <c r="F93" s="27">
        <f>F95</f>
        <v>857</v>
      </c>
      <c r="G93" s="27">
        <f>G95</f>
        <v>857</v>
      </c>
      <c r="H93" s="27"/>
      <c r="I93" s="27"/>
      <c r="J93" s="27"/>
      <c r="K93" s="27"/>
      <c r="L93" s="27">
        <f>F93+I93</f>
        <v>857</v>
      </c>
      <c r="M93" s="27">
        <f>L93</f>
        <v>857</v>
      </c>
      <c r="N93" s="27"/>
      <c r="O93" s="27">
        <f t="shared" si="31"/>
        <v>1977.10761</v>
      </c>
      <c r="P93" s="27">
        <f t="shared" si="31"/>
        <v>1977.10761</v>
      </c>
      <c r="Q93" s="27"/>
      <c r="R93" s="27">
        <f t="shared" si="9"/>
        <v>2834.10761</v>
      </c>
      <c r="S93" s="27">
        <f t="shared" si="10"/>
        <v>2834.10761</v>
      </c>
      <c r="T93" s="27"/>
    </row>
    <row r="94" spans="1:20" ht="30" customHeight="1">
      <c r="A94" s="10" t="s">
        <v>57</v>
      </c>
      <c r="B94" s="11" t="s">
        <v>10</v>
      </c>
      <c r="C94" s="11" t="s">
        <v>7</v>
      </c>
      <c r="D94" s="11" t="s">
        <v>119</v>
      </c>
      <c r="E94" s="11" t="s">
        <v>61</v>
      </c>
      <c r="F94" s="27">
        <f>F95</f>
        <v>857</v>
      </c>
      <c r="G94" s="27">
        <f>G95</f>
        <v>857</v>
      </c>
      <c r="H94" s="27"/>
      <c r="I94" s="27"/>
      <c r="J94" s="27"/>
      <c r="K94" s="27"/>
      <c r="L94" s="27">
        <f>F94+I94</f>
        <v>857</v>
      </c>
      <c r="M94" s="27">
        <f>L94</f>
        <v>857</v>
      </c>
      <c r="N94" s="27"/>
      <c r="O94" s="27">
        <f t="shared" si="31"/>
        <v>1977.10761</v>
      </c>
      <c r="P94" s="27">
        <f t="shared" si="31"/>
        <v>1977.10761</v>
      </c>
      <c r="Q94" s="27"/>
      <c r="R94" s="27">
        <f aca="true" t="shared" si="32" ref="R94:R176">F94+O94</f>
        <v>2834.10761</v>
      </c>
      <c r="S94" s="27">
        <f aca="true" t="shared" si="33" ref="S94:S176">R94</f>
        <v>2834.10761</v>
      </c>
      <c r="T94" s="27"/>
    </row>
    <row r="95" spans="1:20" ht="24" customHeight="1">
      <c r="A95" s="10" t="s">
        <v>58</v>
      </c>
      <c r="B95" s="11" t="s">
        <v>10</v>
      </c>
      <c r="C95" s="11" t="s">
        <v>7</v>
      </c>
      <c r="D95" s="11" t="s">
        <v>119</v>
      </c>
      <c r="E95" s="11" t="s">
        <v>62</v>
      </c>
      <c r="F95" s="28">
        <f>390+52+415</f>
        <v>857</v>
      </c>
      <c r="G95" s="27">
        <f>F95</f>
        <v>857</v>
      </c>
      <c r="H95" s="27"/>
      <c r="I95" s="27"/>
      <c r="J95" s="27"/>
      <c r="K95" s="27"/>
      <c r="L95" s="27">
        <f>F95+I95</f>
        <v>857</v>
      </c>
      <c r="M95" s="27">
        <f>L95</f>
        <v>857</v>
      </c>
      <c r="N95" s="27"/>
      <c r="O95" s="27">
        <f>-20+1997.10761</f>
        <v>1977.10761</v>
      </c>
      <c r="P95" s="27">
        <f>O95</f>
        <v>1977.10761</v>
      </c>
      <c r="Q95" s="27"/>
      <c r="R95" s="27">
        <f t="shared" si="32"/>
        <v>2834.10761</v>
      </c>
      <c r="S95" s="27">
        <f t="shared" si="33"/>
        <v>2834.10761</v>
      </c>
      <c r="T95" s="27"/>
    </row>
    <row r="96" spans="1:20" ht="31.5" customHeight="1">
      <c r="A96" s="10" t="s">
        <v>121</v>
      </c>
      <c r="B96" s="11" t="s">
        <v>10</v>
      </c>
      <c r="C96" s="11" t="s">
        <v>7</v>
      </c>
      <c r="D96" s="11" t="s">
        <v>162</v>
      </c>
      <c r="E96" s="11"/>
      <c r="F96" s="28">
        <f aca="true" t="shared" si="34" ref="F96:N98">F97</f>
        <v>305.10648000000003</v>
      </c>
      <c r="G96" s="28">
        <f t="shared" si="34"/>
        <v>305.10648000000003</v>
      </c>
      <c r="H96" s="28"/>
      <c r="I96" s="28">
        <f t="shared" si="34"/>
        <v>0</v>
      </c>
      <c r="J96" s="28">
        <f t="shared" si="34"/>
        <v>0</v>
      </c>
      <c r="K96" s="28">
        <f t="shared" si="34"/>
        <v>0</v>
      </c>
      <c r="L96" s="28">
        <f t="shared" si="34"/>
        <v>0</v>
      </c>
      <c r="M96" s="28">
        <f t="shared" si="34"/>
        <v>0</v>
      </c>
      <c r="N96" s="28">
        <f t="shared" si="34"/>
        <v>0</v>
      </c>
      <c r="O96" s="28">
        <f aca="true" t="shared" si="35" ref="O96:P98">O97</f>
        <v>101.89352000000001</v>
      </c>
      <c r="P96" s="28">
        <f t="shared" si="35"/>
        <v>101.89352000000001</v>
      </c>
      <c r="Q96" s="27"/>
      <c r="R96" s="27">
        <f t="shared" si="32"/>
        <v>407.00000000000006</v>
      </c>
      <c r="S96" s="27">
        <f t="shared" si="33"/>
        <v>407.00000000000006</v>
      </c>
      <c r="T96" s="27"/>
    </row>
    <row r="97" spans="1:20" ht="58.5" customHeight="1">
      <c r="A97" s="10" t="s">
        <v>163</v>
      </c>
      <c r="B97" s="11" t="s">
        <v>10</v>
      </c>
      <c r="C97" s="11" t="s">
        <v>7</v>
      </c>
      <c r="D97" s="11" t="s">
        <v>120</v>
      </c>
      <c r="E97" s="11"/>
      <c r="F97" s="28">
        <f t="shared" si="34"/>
        <v>305.10648000000003</v>
      </c>
      <c r="G97" s="28">
        <f t="shared" si="34"/>
        <v>305.10648000000003</v>
      </c>
      <c r="H97" s="28"/>
      <c r="I97" s="28">
        <f t="shared" si="34"/>
        <v>0</v>
      </c>
      <c r="J97" s="28">
        <f t="shared" si="34"/>
        <v>0</v>
      </c>
      <c r="K97" s="28">
        <f t="shared" si="34"/>
        <v>0</v>
      </c>
      <c r="L97" s="28">
        <f t="shared" si="34"/>
        <v>0</v>
      </c>
      <c r="M97" s="28">
        <f t="shared" si="34"/>
        <v>0</v>
      </c>
      <c r="N97" s="28">
        <f t="shared" si="34"/>
        <v>0</v>
      </c>
      <c r="O97" s="28">
        <f t="shared" si="35"/>
        <v>101.89352000000001</v>
      </c>
      <c r="P97" s="28">
        <f t="shared" si="35"/>
        <v>101.89352000000001</v>
      </c>
      <c r="Q97" s="27"/>
      <c r="R97" s="27">
        <f t="shared" si="32"/>
        <v>407.00000000000006</v>
      </c>
      <c r="S97" s="27">
        <f t="shared" si="33"/>
        <v>407.00000000000006</v>
      </c>
      <c r="T97" s="27"/>
    </row>
    <row r="98" spans="1:20" ht="24" customHeight="1">
      <c r="A98" s="10" t="s">
        <v>57</v>
      </c>
      <c r="B98" s="11" t="s">
        <v>10</v>
      </c>
      <c r="C98" s="11" t="s">
        <v>7</v>
      </c>
      <c r="D98" s="11" t="s">
        <v>120</v>
      </c>
      <c r="E98" s="11" t="s">
        <v>61</v>
      </c>
      <c r="F98" s="28">
        <f t="shared" si="34"/>
        <v>305.10648000000003</v>
      </c>
      <c r="G98" s="27">
        <f t="shared" si="34"/>
        <v>305.10648000000003</v>
      </c>
      <c r="H98" s="27"/>
      <c r="I98" s="27"/>
      <c r="J98" s="27"/>
      <c r="K98" s="27"/>
      <c r="L98" s="27"/>
      <c r="M98" s="27"/>
      <c r="N98" s="27"/>
      <c r="O98" s="27">
        <f>O99</f>
        <v>101.89352000000001</v>
      </c>
      <c r="P98" s="27">
        <f t="shared" si="35"/>
        <v>101.89352000000001</v>
      </c>
      <c r="Q98" s="27"/>
      <c r="R98" s="27">
        <f t="shared" si="32"/>
        <v>407.00000000000006</v>
      </c>
      <c r="S98" s="27">
        <f t="shared" si="33"/>
        <v>407.00000000000006</v>
      </c>
      <c r="T98" s="27"/>
    </row>
    <row r="99" spans="1:20" ht="24" customHeight="1">
      <c r="A99" s="10" t="s">
        <v>58</v>
      </c>
      <c r="B99" s="11" t="s">
        <v>10</v>
      </c>
      <c r="C99" s="11" t="s">
        <v>7</v>
      </c>
      <c r="D99" s="11" t="s">
        <v>120</v>
      </c>
      <c r="E99" s="11" t="s">
        <v>62</v>
      </c>
      <c r="F99" s="28">
        <f>100+205.10648</f>
        <v>305.10648000000003</v>
      </c>
      <c r="G99" s="27">
        <f>F99</f>
        <v>305.10648000000003</v>
      </c>
      <c r="H99" s="27"/>
      <c r="I99" s="27"/>
      <c r="J99" s="27"/>
      <c r="K99" s="27"/>
      <c r="L99" s="27"/>
      <c r="M99" s="27"/>
      <c r="N99" s="27"/>
      <c r="O99" s="27">
        <f>150-48.6+0.49352</f>
        <v>101.89352000000001</v>
      </c>
      <c r="P99" s="27">
        <f>O99</f>
        <v>101.89352000000001</v>
      </c>
      <c r="Q99" s="27"/>
      <c r="R99" s="27">
        <f t="shared" si="32"/>
        <v>407.00000000000006</v>
      </c>
      <c r="S99" s="27">
        <f t="shared" si="33"/>
        <v>407.00000000000006</v>
      </c>
      <c r="T99" s="27"/>
    </row>
    <row r="100" spans="1:20" ht="24" customHeight="1">
      <c r="A100" s="10" t="s">
        <v>213</v>
      </c>
      <c r="B100" s="11" t="s">
        <v>10</v>
      </c>
      <c r="C100" s="11" t="s">
        <v>7</v>
      </c>
      <c r="D100" s="11" t="s">
        <v>211</v>
      </c>
      <c r="E100" s="11"/>
      <c r="F100" s="28">
        <f aca="true" t="shared" si="36" ref="F100:G102">F101</f>
        <v>0</v>
      </c>
      <c r="G100" s="27">
        <f t="shared" si="36"/>
        <v>0</v>
      </c>
      <c r="H100" s="27"/>
      <c r="I100" s="27"/>
      <c r="J100" s="27"/>
      <c r="K100" s="27"/>
      <c r="L100" s="27"/>
      <c r="M100" s="27"/>
      <c r="N100" s="27"/>
      <c r="O100" s="27">
        <f aca="true" t="shared" si="37" ref="O100:P102">O101</f>
        <v>23674</v>
      </c>
      <c r="P100" s="27">
        <f t="shared" si="37"/>
        <v>23674</v>
      </c>
      <c r="Q100" s="27"/>
      <c r="R100" s="27">
        <f>R101</f>
        <v>23674</v>
      </c>
      <c r="S100" s="27">
        <f t="shared" si="33"/>
        <v>23674</v>
      </c>
      <c r="T100" s="27"/>
    </row>
    <row r="101" spans="1:20" ht="42" customHeight="1">
      <c r="A101" s="10" t="s">
        <v>214</v>
      </c>
      <c r="B101" s="11" t="s">
        <v>10</v>
      </c>
      <c r="C101" s="11" t="s">
        <v>7</v>
      </c>
      <c r="D101" s="11" t="s">
        <v>212</v>
      </c>
      <c r="E101" s="11"/>
      <c r="F101" s="28">
        <f t="shared" si="36"/>
        <v>0</v>
      </c>
      <c r="G101" s="27">
        <f t="shared" si="36"/>
        <v>0</v>
      </c>
      <c r="H101" s="27"/>
      <c r="I101" s="27"/>
      <c r="J101" s="27"/>
      <c r="K101" s="27"/>
      <c r="L101" s="27"/>
      <c r="M101" s="27"/>
      <c r="N101" s="27"/>
      <c r="O101" s="27">
        <f t="shared" si="37"/>
        <v>23674</v>
      </c>
      <c r="P101" s="27">
        <f t="shared" si="37"/>
        <v>23674</v>
      </c>
      <c r="Q101" s="27"/>
      <c r="R101" s="27">
        <f>R102</f>
        <v>23674</v>
      </c>
      <c r="S101" s="27">
        <f>S102</f>
        <v>23674</v>
      </c>
      <c r="T101" s="27"/>
    </row>
    <row r="102" spans="1:20" ht="36" customHeight="1">
      <c r="A102" s="10" t="s">
        <v>223</v>
      </c>
      <c r="B102" s="11" t="s">
        <v>10</v>
      </c>
      <c r="C102" s="11" t="s">
        <v>7</v>
      </c>
      <c r="D102" s="11" t="s">
        <v>212</v>
      </c>
      <c r="E102" s="11" t="s">
        <v>220</v>
      </c>
      <c r="F102" s="28">
        <f t="shared" si="36"/>
        <v>0</v>
      </c>
      <c r="G102" s="27">
        <f t="shared" si="36"/>
        <v>0</v>
      </c>
      <c r="H102" s="27"/>
      <c r="I102" s="27"/>
      <c r="J102" s="27"/>
      <c r="K102" s="27"/>
      <c r="L102" s="27"/>
      <c r="M102" s="27"/>
      <c r="N102" s="27"/>
      <c r="O102" s="27">
        <f t="shared" si="37"/>
        <v>23674</v>
      </c>
      <c r="P102" s="27">
        <f t="shared" si="37"/>
        <v>23674</v>
      </c>
      <c r="Q102" s="27"/>
      <c r="R102" s="27">
        <f>R103</f>
        <v>23674</v>
      </c>
      <c r="S102" s="27">
        <f>S103</f>
        <v>23674</v>
      </c>
      <c r="T102" s="27"/>
    </row>
    <row r="103" spans="1:20" ht="24" customHeight="1">
      <c r="A103" s="10" t="s">
        <v>222</v>
      </c>
      <c r="B103" s="11" t="s">
        <v>10</v>
      </c>
      <c r="C103" s="11" t="s">
        <v>7</v>
      </c>
      <c r="D103" s="11" t="s">
        <v>212</v>
      </c>
      <c r="E103" s="11" t="s">
        <v>221</v>
      </c>
      <c r="F103" s="28">
        <v>0</v>
      </c>
      <c r="G103" s="27">
        <f>F103</f>
        <v>0</v>
      </c>
      <c r="H103" s="27"/>
      <c r="I103" s="27"/>
      <c r="J103" s="27"/>
      <c r="K103" s="27"/>
      <c r="L103" s="27"/>
      <c r="M103" s="27"/>
      <c r="N103" s="27"/>
      <c r="O103" s="27">
        <v>23674</v>
      </c>
      <c r="P103" s="27">
        <f>O103</f>
        <v>23674</v>
      </c>
      <c r="Q103" s="27"/>
      <c r="R103" s="27">
        <f>F103+O103</f>
        <v>23674</v>
      </c>
      <c r="S103" s="27">
        <f>R103</f>
        <v>23674</v>
      </c>
      <c r="T103" s="27"/>
    </row>
    <row r="104" spans="1:20" ht="21" customHeight="1">
      <c r="A104" s="10" t="s">
        <v>28</v>
      </c>
      <c r="B104" s="13" t="s">
        <v>10</v>
      </c>
      <c r="C104" s="13" t="s">
        <v>11</v>
      </c>
      <c r="D104" s="11"/>
      <c r="E104" s="11"/>
      <c r="F104" s="27">
        <f>F105+F142</f>
        <v>21960.84366</v>
      </c>
      <c r="G104" s="27">
        <f>G105+G142</f>
        <v>21960.84366</v>
      </c>
      <c r="H104" s="27"/>
      <c r="I104" s="27">
        <f aca="true" t="shared" si="38" ref="I104:P104">I105+I142</f>
        <v>0</v>
      </c>
      <c r="J104" s="27">
        <f t="shared" si="38"/>
        <v>-6000</v>
      </c>
      <c r="K104" s="27">
        <f t="shared" si="38"/>
        <v>0</v>
      </c>
      <c r="L104" s="27">
        <f t="shared" si="38"/>
        <v>21505.64366</v>
      </c>
      <c r="M104" s="27">
        <f t="shared" si="38"/>
        <v>21505.64366</v>
      </c>
      <c r="N104" s="27">
        <f t="shared" si="38"/>
        <v>0</v>
      </c>
      <c r="O104" s="27">
        <f>O105+O142</f>
        <v>104.57998000000009</v>
      </c>
      <c r="P104" s="27">
        <f t="shared" si="38"/>
        <v>104.57998000000009</v>
      </c>
      <c r="Q104" s="27"/>
      <c r="R104" s="27">
        <f>R105+R142</f>
        <v>22065.42364</v>
      </c>
      <c r="S104" s="27">
        <f>S105+S142</f>
        <v>22065.42364</v>
      </c>
      <c r="T104" s="27"/>
    </row>
    <row r="105" spans="1:20" ht="57" customHeight="1">
      <c r="A105" s="10" t="s">
        <v>123</v>
      </c>
      <c r="B105" s="13" t="s">
        <v>10</v>
      </c>
      <c r="C105" s="13" t="s">
        <v>11</v>
      </c>
      <c r="D105" s="11" t="s">
        <v>122</v>
      </c>
      <c r="E105" s="11"/>
      <c r="F105" s="27">
        <f>F106+F110+F117+F135</f>
        <v>21930.84366</v>
      </c>
      <c r="G105" s="27">
        <f>G106+G110+G117+G135</f>
        <v>21930.84366</v>
      </c>
      <c r="H105" s="27"/>
      <c r="I105" s="27">
        <f aca="true" t="shared" si="39" ref="I105:P105">I106+I110+I117+I135</f>
        <v>0</v>
      </c>
      <c r="J105" s="27">
        <f t="shared" si="39"/>
        <v>-6000</v>
      </c>
      <c r="K105" s="27">
        <f t="shared" si="39"/>
        <v>0</v>
      </c>
      <c r="L105" s="27">
        <f t="shared" si="39"/>
        <v>21475.64366</v>
      </c>
      <c r="M105" s="27">
        <f t="shared" si="39"/>
        <v>21475.64366</v>
      </c>
      <c r="N105" s="27">
        <f t="shared" si="39"/>
        <v>0</v>
      </c>
      <c r="O105" s="27">
        <f t="shared" si="39"/>
        <v>119.57998000000009</v>
      </c>
      <c r="P105" s="27">
        <f t="shared" si="39"/>
        <v>119.57998000000009</v>
      </c>
      <c r="Q105" s="27"/>
      <c r="R105" s="27">
        <f>R106+R110+R117+R135</f>
        <v>22050.42364</v>
      </c>
      <c r="S105" s="27">
        <f>S106+S110+S117+S135</f>
        <v>22050.42364</v>
      </c>
      <c r="T105" s="27"/>
    </row>
    <row r="106" spans="1:20" ht="33.75" customHeight="1">
      <c r="A106" s="10" t="s">
        <v>160</v>
      </c>
      <c r="B106" s="13" t="s">
        <v>10</v>
      </c>
      <c r="C106" s="13" t="s">
        <v>11</v>
      </c>
      <c r="D106" s="11" t="s">
        <v>159</v>
      </c>
      <c r="E106" s="11"/>
      <c r="F106" s="27">
        <f aca="true" t="shared" si="40" ref="F106:G108">F107</f>
        <v>400</v>
      </c>
      <c r="G106" s="27">
        <f t="shared" si="40"/>
        <v>400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>
        <f t="shared" si="32"/>
        <v>400</v>
      </c>
      <c r="S106" s="27">
        <f t="shared" si="33"/>
        <v>400</v>
      </c>
      <c r="T106" s="27"/>
    </row>
    <row r="107" spans="1:20" ht="57.75" customHeight="1">
      <c r="A107" s="29" t="s">
        <v>126</v>
      </c>
      <c r="B107" s="13" t="s">
        <v>10</v>
      </c>
      <c r="C107" s="13" t="s">
        <v>11</v>
      </c>
      <c r="D107" s="11" t="s">
        <v>161</v>
      </c>
      <c r="E107" s="11"/>
      <c r="F107" s="27">
        <f t="shared" si="40"/>
        <v>400</v>
      </c>
      <c r="G107" s="27">
        <f t="shared" si="40"/>
        <v>400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>
        <f t="shared" si="32"/>
        <v>400</v>
      </c>
      <c r="S107" s="27">
        <f t="shared" si="33"/>
        <v>400</v>
      </c>
      <c r="T107" s="27"/>
    </row>
    <row r="108" spans="1:20" ht="26.25" customHeight="1">
      <c r="A108" s="10" t="s">
        <v>57</v>
      </c>
      <c r="B108" s="13" t="s">
        <v>10</v>
      </c>
      <c r="C108" s="13" t="s">
        <v>11</v>
      </c>
      <c r="D108" s="11" t="s">
        <v>161</v>
      </c>
      <c r="E108" s="11" t="s">
        <v>61</v>
      </c>
      <c r="F108" s="27">
        <f t="shared" si="40"/>
        <v>400</v>
      </c>
      <c r="G108" s="27">
        <f t="shared" si="40"/>
        <v>400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>
        <f t="shared" si="32"/>
        <v>400</v>
      </c>
      <c r="S108" s="27">
        <f t="shared" si="33"/>
        <v>400</v>
      </c>
      <c r="T108" s="27"/>
    </row>
    <row r="109" spans="1:20" ht="27" customHeight="1">
      <c r="A109" s="10" t="s">
        <v>58</v>
      </c>
      <c r="B109" s="13" t="s">
        <v>10</v>
      </c>
      <c r="C109" s="13" t="s">
        <v>11</v>
      </c>
      <c r="D109" s="11" t="s">
        <v>161</v>
      </c>
      <c r="E109" s="11" t="s">
        <v>62</v>
      </c>
      <c r="F109" s="27">
        <v>400</v>
      </c>
      <c r="G109" s="27">
        <f>F109</f>
        <v>400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>
        <f t="shared" si="32"/>
        <v>400</v>
      </c>
      <c r="S109" s="27">
        <f t="shared" si="33"/>
        <v>400</v>
      </c>
      <c r="T109" s="27"/>
    </row>
    <row r="110" spans="1:20" ht="32.25" customHeight="1">
      <c r="A110" s="10" t="s">
        <v>210</v>
      </c>
      <c r="B110" s="13" t="s">
        <v>10</v>
      </c>
      <c r="C110" s="13" t="s">
        <v>11</v>
      </c>
      <c r="D110" s="11" t="s">
        <v>208</v>
      </c>
      <c r="E110" s="24"/>
      <c r="F110" s="27">
        <f>F111+F114</f>
        <v>15500</v>
      </c>
      <c r="G110" s="27">
        <f aca="true" t="shared" si="41" ref="G110:S110">G111+G114</f>
        <v>15500</v>
      </c>
      <c r="H110" s="27">
        <f t="shared" si="41"/>
        <v>0</v>
      </c>
      <c r="I110" s="27">
        <f t="shared" si="41"/>
        <v>0</v>
      </c>
      <c r="J110" s="27">
        <f t="shared" si="41"/>
        <v>0</v>
      </c>
      <c r="K110" s="27">
        <f t="shared" si="41"/>
        <v>0</v>
      </c>
      <c r="L110" s="27">
        <f t="shared" si="41"/>
        <v>0</v>
      </c>
      <c r="M110" s="27">
        <f t="shared" si="41"/>
        <v>0</v>
      </c>
      <c r="N110" s="27">
        <f t="shared" si="41"/>
        <v>0</v>
      </c>
      <c r="O110" s="27">
        <f t="shared" si="41"/>
        <v>-132.9372699999999</v>
      </c>
      <c r="P110" s="27">
        <f t="shared" si="41"/>
        <v>-132.9372699999999</v>
      </c>
      <c r="Q110" s="27">
        <f t="shared" si="41"/>
        <v>0</v>
      </c>
      <c r="R110" s="27">
        <f t="shared" si="41"/>
        <v>15367.06273</v>
      </c>
      <c r="S110" s="27">
        <f t="shared" si="41"/>
        <v>15367.06273</v>
      </c>
      <c r="T110" s="27"/>
    </row>
    <row r="111" spans="1:20" ht="27" customHeight="1">
      <c r="A111" s="10" t="s">
        <v>216</v>
      </c>
      <c r="B111" s="13" t="s">
        <v>10</v>
      </c>
      <c r="C111" s="13" t="s">
        <v>11</v>
      </c>
      <c r="D111" s="11" t="s">
        <v>215</v>
      </c>
      <c r="E111" s="24"/>
      <c r="F111" s="27">
        <f>F112</f>
        <v>0</v>
      </c>
      <c r="G111" s="27">
        <f>G112</f>
        <v>0</v>
      </c>
      <c r="H111" s="27"/>
      <c r="I111" s="27"/>
      <c r="J111" s="27"/>
      <c r="K111" s="27"/>
      <c r="L111" s="27"/>
      <c r="M111" s="27"/>
      <c r="N111" s="27"/>
      <c r="O111" s="27">
        <f>O112</f>
        <v>2610.35017</v>
      </c>
      <c r="P111" s="27">
        <f>P112</f>
        <v>2610.35017</v>
      </c>
      <c r="Q111" s="27"/>
      <c r="R111" s="27">
        <f>R112</f>
        <v>2610.35017</v>
      </c>
      <c r="S111" s="27">
        <f>S112</f>
        <v>2610.35017</v>
      </c>
      <c r="T111" s="27"/>
    </row>
    <row r="112" spans="1:20" ht="27" customHeight="1">
      <c r="A112" s="10" t="s">
        <v>57</v>
      </c>
      <c r="B112" s="13" t="s">
        <v>10</v>
      </c>
      <c r="C112" s="13" t="s">
        <v>11</v>
      </c>
      <c r="D112" s="11" t="s">
        <v>215</v>
      </c>
      <c r="E112" s="11" t="s">
        <v>61</v>
      </c>
      <c r="F112" s="27">
        <f>F113</f>
        <v>0</v>
      </c>
      <c r="G112" s="27">
        <f>G113</f>
        <v>0</v>
      </c>
      <c r="H112" s="27"/>
      <c r="I112" s="27"/>
      <c r="J112" s="27"/>
      <c r="K112" s="27"/>
      <c r="L112" s="27"/>
      <c r="M112" s="27"/>
      <c r="N112" s="27"/>
      <c r="O112" s="27">
        <f>O113</f>
        <v>2610.35017</v>
      </c>
      <c r="P112" s="27">
        <f>P113</f>
        <v>2610.35017</v>
      </c>
      <c r="Q112" s="27"/>
      <c r="R112" s="27">
        <f>R113</f>
        <v>2610.35017</v>
      </c>
      <c r="S112" s="27">
        <f>S113</f>
        <v>2610.35017</v>
      </c>
      <c r="T112" s="27"/>
    </row>
    <row r="113" spans="1:20" ht="27" customHeight="1">
      <c r="A113" s="10" t="s">
        <v>58</v>
      </c>
      <c r="B113" s="13" t="s">
        <v>10</v>
      </c>
      <c r="C113" s="13" t="s">
        <v>11</v>
      </c>
      <c r="D113" s="11" t="s">
        <v>215</v>
      </c>
      <c r="E113" s="11" t="s">
        <v>62</v>
      </c>
      <c r="F113" s="27">
        <v>0</v>
      </c>
      <c r="G113" s="27">
        <f>F113</f>
        <v>0</v>
      </c>
      <c r="H113" s="27"/>
      <c r="I113" s="27"/>
      <c r="J113" s="27"/>
      <c r="K113" s="27"/>
      <c r="L113" s="27"/>
      <c r="M113" s="27"/>
      <c r="N113" s="27"/>
      <c r="O113" s="27">
        <f>2088.28013+522.07004</f>
        <v>2610.35017</v>
      </c>
      <c r="P113" s="27">
        <f>O113</f>
        <v>2610.35017</v>
      </c>
      <c r="Q113" s="27"/>
      <c r="R113" s="27">
        <f>F113+O113</f>
        <v>2610.35017</v>
      </c>
      <c r="S113" s="27">
        <f>R113</f>
        <v>2610.35017</v>
      </c>
      <c r="T113" s="27"/>
    </row>
    <row r="114" spans="1:20" ht="27" customHeight="1">
      <c r="A114" s="29" t="s">
        <v>195</v>
      </c>
      <c r="B114" s="13" t="s">
        <v>10</v>
      </c>
      <c r="C114" s="13" t="s">
        <v>11</v>
      </c>
      <c r="D114" s="11" t="s">
        <v>209</v>
      </c>
      <c r="E114" s="24"/>
      <c r="F114" s="27">
        <f>F115</f>
        <v>15500</v>
      </c>
      <c r="G114" s="27">
        <f>G115</f>
        <v>15500</v>
      </c>
      <c r="H114" s="27"/>
      <c r="I114" s="27"/>
      <c r="J114" s="27"/>
      <c r="K114" s="27"/>
      <c r="L114" s="27"/>
      <c r="M114" s="27"/>
      <c r="N114" s="27"/>
      <c r="O114" s="27">
        <f>O115</f>
        <v>-2743.28744</v>
      </c>
      <c r="P114" s="27">
        <f>P115</f>
        <v>-2743.28744</v>
      </c>
      <c r="Q114" s="27"/>
      <c r="R114" s="27">
        <f>R115</f>
        <v>12756.71256</v>
      </c>
      <c r="S114" s="27">
        <f>S115</f>
        <v>12756.71256</v>
      </c>
      <c r="T114" s="27"/>
    </row>
    <row r="115" spans="1:20" ht="27" customHeight="1">
      <c r="A115" s="10" t="s">
        <v>57</v>
      </c>
      <c r="B115" s="13" t="s">
        <v>10</v>
      </c>
      <c r="C115" s="13" t="s">
        <v>11</v>
      </c>
      <c r="D115" s="11" t="s">
        <v>209</v>
      </c>
      <c r="E115" s="24" t="s">
        <v>61</v>
      </c>
      <c r="F115" s="27">
        <f>F116</f>
        <v>15500</v>
      </c>
      <c r="G115" s="27">
        <f>G116</f>
        <v>15500</v>
      </c>
      <c r="H115" s="27"/>
      <c r="I115" s="27"/>
      <c r="J115" s="27"/>
      <c r="K115" s="27"/>
      <c r="L115" s="27"/>
      <c r="M115" s="27"/>
      <c r="N115" s="27"/>
      <c r="O115" s="27">
        <f>O116</f>
        <v>-2743.28744</v>
      </c>
      <c r="P115" s="27">
        <f>P116</f>
        <v>-2743.28744</v>
      </c>
      <c r="Q115" s="27"/>
      <c r="R115" s="27">
        <f>R116</f>
        <v>12756.71256</v>
      </c>
      <c r="S115" s="27">
        <f>S116</f>
        <v>12756.71256</v>
      </c>
      <c r="T115" s="27"/>
    </row>
    <row r="116" spans="1:20" ht="27" customHeight="1">
      <c r="A116" s="10" t="s">
        <v>58</v>
      </c>
      <c r="B116" s="13" t="s">
        <v>10</v>
      </c>
      <c r="C116" s="13" t="s">
        <v>11</v>
      </c>
      <c r="D116" s="11" t="s">
        <v>209</v>
      </c>
      <c r="E116" s="24" t="s">
        <v>62</v>
      </c>
      <c r="F116" s="27">
        <v>15500</v>
      </c>
      <c r="G116" s="27">
        <f>F116</f>
        <v>15500</v>
      </c>
      <c r="H116" s="27"/>
      <c r="I116" s="27"/>
      <c r="J116" s="27"/>
      <c r="K116" s="27"/>
      <c r="L116" s="27"/>
      <c r="M116" s="27"/>
      <c r="N116" s="27"/>
      <c r="O116" s="27">
        <f>-2610.35017-132.93727</f>
        <v>-2743.28744</v>
      </c>
      <c r="P116" s="27">
        <f>O116</f>
        <v>-2743.28744</v>
      </c>
      <c r="Q116" s="27"/>
      <c r="R116" s="27">
        <f>F116+O116</f>
        <v>12756.71256</v>
      </c>
      <c r="S116" s="27">
        <f>R116</f>
        <v>12756.71256</v>
      </c>
      <c r="T116" s="27"/>
    </row>
    <row r="117" spans="1:20" ht="36.75" customHeight="1">
      <c r="A117" s="10" t="s">
        <v>125</v>
      </c>
      <c r="B117" s="13" t="s">
        <v>10</v>
      </c>
      <c r="C117" s="13" t="s">
        <v>11</v>
      </c>
      <c r="D117" s="11" t="s">
        <v>124</v>
      </c>
      <c r="E117" s="11"/>
      <c r="F117" s="27">
        <f>F118+F121</f>
        <v>4494.0936599999995</v>
      </c>
      <c r="G117" s="27">
        <f aca="true" t="shared" si="42" ref="G117:S117">G118+G121</f>
        <v>4494.0936599999995</v>
      </c>
      <c r="H117" s="27"/>
      <c r="I117" s="27">
        <f t="shared" si="42"/>
        <v>0</v>
      </c>
      <c r="J117" s="27">
        <f t="shared" si="42"/>
        <v>-6000</v>
      </c>
      <c r="K117" s="27">
        <f t="shared" si="42"/>
        <v>0</v>
      </c>
      <c r="L117" s="27">
        <f t="shared" si="42"/>
        <v>4364.09366</v>
      </c>
      <c r="M117" s="27">
        <f t="shared" si="42"/>
        <v>4364.09366</v>
      </c>
      <c r="N117" s="27">
        <f t="shared" si="42"/>
        <v>0</v>
      </c>
      <c r="O117" s="27">
        <f t="shared" si="42"/>
        <v>252.51725</v>
      </c>
      <c r="P117" s="27">
        <f t="shared" si="42"/>
        <v>252.51725</v>
      </c>
      <c r="Q117" s="27"/>
      <c r="R117" s="27">
        <f t="shared" si="42"/>
        <v>4746.610909999999</v>
      </c>
      <c r="S117" s="27">
        <f t="shared" si="42"/>
        <v>4746.610909999999</v>
      </c>
      <c r="T117" s="27"/>
    </row>
    <row r="118" spans="1:20" ht="16.5" customHeight="1">
      <c r="A118" s="10" t="s">
        <v>207</v>
      </c>
      <c r="B118" s="13" t="s">
        <v>10</v>
      </c>
      <c r="C118" s="13" t="s">
        <v>11</v>
      </c>
      <c r="D118" s="11" t="s">
        <v>206</v>
      </c>
      <c r="E118" s="24"/>
      <c r="F118" s="27">
        <f>F119</f>
        <v>325.2</v>
      </c>
      <c r="G118" s="27">
        <f>G119</f>
        <v>325.2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>
        <f>R119</f>
        <v>325.2</v>
      </c>
      <c r="S118" s="27">
        <f>R118</f>
        <v>325.2</v>
      </c>
      <c r="T118" s="27"/>
    </row>
    <row r="119" spans="1:20" ht="24" customHeight="1">
      <c r="A119" s="10" t="s">
        <v>57</v>
      </c>
      <c r="B119" s="13" t="s">
        <v>10</v>
      </c>
      <c r="C119" s="13" t="s">
        <v>11</v>
      </c>
      <c r="D119" s="11" t="s">
        <v>206</v>
      </c>
      <c r="E119" s="24" t="s">
        <v>61</v>
      </c>
      <c r="F119" s="27">
        <f>F120</f>
        <v>325.2</v>
      </c>
      <c r="G119" s="27">
        <f>G120</f>
        <v>325.2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>
        <f>R120</f>
        <v>325.2</v>
      </c>
      <c r="S119" s="27">
        <f>S120</f>
        <v>325.2</v>
      </c>
      <c r="T119" s="27"/>
    </row>
    <row r="120" spans="1:20" ht="23.25" customHeight="1">
      <c r="A120" s="10" t="s">
        <v>58</v>
      </c>
      <c r="B120" s="13" t="s">
        <v>10</v>
      </c>
      <c r="C120" s="13" t="s">
        <v>11</v>
      </c>
      <c r="D120" s="11" t="s">
        <v>206</v>
      </c>
      <c r="E120" s="24" t="s">
        <v>62</v>
      </c>
      <c r="F120" s="27">
        <v>325.2</v>
      </c>
      <c r="G120" s="27">
        <f>F120</f>
        <v>325.2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>
        <f>F120+O120</f>
        <v>325.2</v>
      </c>
      <c r="S120" s="27">
        <f>R120</f>
        <v>325.2</v>
      </c>
      <c r="T120" s="27"/>
    </row>
    <row r="121" spans="1:20" ht="59.25" customHeight="1">
      <c r="A121" s="29" t="s">
        <v>126</v>
      </c>
      <c r="B121" s="13" t="s">
        <v>10</v>
      </c>
      <c r="C121" s="13" t="s">
        <v>11</v>
      </c>
      <c r="D121" s="11" t="s">
        <v>127</v>
      </c>
      <c r="E121" s="11"/>
      <c r="F121" s="28">
        <f>F123</f>
        <v>4168.89366</v>
      </c>
      <c r="G121" s="28">
        <f aca="true" t="shared" si="43" ref="G121:P121">G123</f>
        <v>4168.89366</v>
      </c>
      <c r="H121" s="28"/>
      <c r="I121" s="28">
        <f t="shared" si="43"/>
        <v>0</v>
      </c>
      <c r="J121" s="28">
        <f t="shared" si="43"/>
        <v>-6000</v>
      </c>
      <c r="K121" s="28">
        <f t="shared" si="43"/>
        <v>0</v>
      </c>
      <c r="L121" s="28">
        <f t="shared" si="43"/>
        <v>1250</v>
      </c>
      <c r="M121" s="28">
        <f t="shared" si="43"/>
        <v>1250</v>
      </c>
      <c r="N121" s="28">
        <f t="shared" si="43"/>
        <v>0</v>
      </c>
      <c r="O121" s="28">
        <f t="shared" si="43"/>
        <v>252.51725</v>
      </c>
      <c r="P121" s="28">
        <f t="shared" si="43"/>
        <v>252.51725</v>
      </c>
      <c r="Q121" s="27"/>
      <c r="R121" s="27">
        <f t="shared" si="32"/>
        <v>4421.41091</v>
      </c>
      <c r="S121" s="27">
        <f t="shared" si="33"/>
        <v>4421.41091</v>
      </c>
      <c r="T121" s="27"/>
    </row>
    <row r="122" spans="1:20" ht="25.5" customHeight="1">
      <c r="A122" s="10" t="s">
        <v>57</v>
      </c>
      <c r="B122" s="13" t="s">
        <v>10</v>
      </c>
      <c r="C122" s="13" t="s">
        <v>11</v>
      </c>
      <c r="D122" s="11" t="s">
        <v>127</v>
      </c>
      <c r="E122" s="11" t="s">
        <v>61</v>
      </c>
      <c r="F122" s="28">
        <f>F123</f>
        <v>4168.89366</v>
      </c>
      <c r="G122" s="27">
        <f>G123</f>
        <v>4168.89366</v>
      </c>
      <c r="H122" s="27"/>
      <c r="I122" s="27">
        <f>I123</f>
        <v>0</v>
      </c>
      <c r="J122" s="27">
        <f>J123</f>
        <v>-6000</v>
      </c>
      <c r="K122" s="27"/>
      <c r="L122" s="27">
        <f>L121</f>
        <v>1250</v>
      </c>
      <c r="M122" s="27">
        <f>M121</f>
        <v>1250</v>
      </c>
      <c r="N122" s="27"/>
      <c r="O122" s="27">
        <f>O123</f>
        <v>252.51725</v>
      </c>
      <c r="P122" s="27">
        <f>P123</f>
        <v>252.51725</v>
      </c>
      <c r="Q122" s="27"/>
      <c r="R122" s="27">
        <f t="shared" si="32"/>
        <v>4421.41091</v>
      </c>
      <c r="S122" s="27">
        <f t="shared" si="33"/>
        <v>4421.41091</v>
      </c>
      <c r="T122" s="27"/>
    </row>
    <row r="123" spans="1:20" ht="22.5" customHeight="1">
      <c r="A123" s="10" t="s">
        <v>58</v>
      </c>
      <c r="B123" s="13" t="s">
        <v>10</v>
      </c>
      <c r="C123" s="13" t="s">
        <v>11</v>
      </c>
      <c r="D123" s="11" t="s">
        <v>127</v>
      </c>
      <c r="E123" s="11" t="s">
        <v>62</v>
      </c>
      <c r="F123" s="28">
        <f>1250+2738.89366+50+130</f>
        <v>4168.89366</v>
      </c>
      <c r="G123" s="27">
        <f>F123</f>
        <v>4168.89366</v>
      </c>
      <c r="H123" s="27"/>
      <c r="I123" s="27"/>
      <c r="J123" s="27">
        <v>-6000</v>
      </c>
      <c r="K123" s="27"/>
      <c r="L123" s="27">
        <f>L122</f>
        <v>1250</v>
      </c>
      <c r="M123" s="27">
        <f>M122</f>
        <v>1250</v>
      </c>
      <c r="N123" s="27"/>
      <c r="O123" s="27">
        <f>-623-75.35366+150+473+214.23091+113.64</f>
        <v>252.51725</v>
      </c>
      <c r="P123" s="27">
        <f>O123</f>
        <v>252.51725</v>
      </c>
      <c r="Q123" s="27"/>
      <c r="R123" s="27">
        <f t="shared" si="32"/>
        <v>4421.41091</v>
      </c>
      <c r="S123" s="27">
        <f t="shared" si="33"/>
        <v>4421.41091</v>
      </c>
      <c r="T123" s="27"/>
    </row>
    <row r="124" spans="1:20" ht="79.5" customHeight="1" hidden="1">
      <c r="A124" s="14" t="s">
        <v>35</v>
      </c>
      <c r="B124" s="13"/>
      <c r="C124" s="13"/>
      <c r="D124" s="13"/>
      <c r="E124" s="11"/>
      <c r="F124" s="28"/>
      <c r="G124" s="27">
        <f>F124</f>
        <v>0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>
        <f t="shared" si="32"/>
        <v>0</v>
      </c>
      <c r="S124" s="27">
        <f t="shared" si="33"/>
        <v>0</v>
      </c>
      <c r="T124" s="27"/>
    </row>
    <row r="125" spans="1:20" ht="18" customHeight="1" hidden="1">
      <c r="A125" s="14" t="s">
        <v>40</v>
      </c>
      <c r="B125" s="13" t="s">
        <v>8</v>
      </c>
      <c r="C125" s="13"/>
      <c r="D125" s="13"/>
      <c r="E125" s="11"/>
      <c r="F125" s="28">
        <f>F126</f>
        <v>0</v>
      </c>
      <c r="G125" s="27">
        <f>G126</f>
        <v>0</v>
      </c>
      <c r="H125" s="27"/>
      <c r="I125" s="27">
        <f>I126</f>
        <v>0</v>
      </c>
      <c r="J125" s="27">
        <f>J126</f>
        <v>0</v>
      </c>
      <c r="K125" s="27"/>
      <c r="L125" s="27">
        <f>F125+I125</f>
        <v>0</v>
      </c>
      <c r="M125" s="27">
        <f>G125+J125</f>
        <v>0</v>
      </c>
      <c r="N125" s="27"/>
      <c r="O125" s="27"/>
      <c r="P125" s="27"/>
      <c r="Q125" s="27"/>
      <c r="R125" s="27">
        <f t="shared" si="32"/>
        <v>0</v>
      </c>
      <c r="S125" s="27">
        <f t="shared" si="33"/>
        <v>0</v>
      </c>
      <c r="T125" s="27"/>
    </row>
    <row r="126" spans="1:20" ht="18" customHeight="1" hidden="1">
      <c r="A126" s="8" t="s">
        <v>26</v>
      </c>
      <c r="B126" s="13" t="s">
        <v>8</v>
      </c>
      <c r="C126" s="13" t="s">
        <v>8</v>
      </c>
      <c r="D126" s="13"/>
      <c r="E126" s="11"/>
      <c r="F126" s="28">
        <f>F127+F132</f>
        <v>0</v>
      </c>
      <c r="G126" s="27">
        <f aca="true" t="shared" si="44" ref="G126:G134">F126</f>
        <v>0</v>
      </c>
      <c r="H126" s="27"/>
      <c r="I126" s="27">
        <f>I127+I132</f>
        <v>0</v>
      </c>
      <c r="J126" s="27">
        <f>I126</f>
        <v>0</v>
      </c>
      <c r="K126" s="27"/>
      <c r="L126" s="27">
        <f aca="true" t="shared" si="45" ref="L126:L132">F126+I126</f>
        <v>0</v>
      </c>
      <c r="M126" s="27">
        <f aca="true" t="shared" si="46" ref="M126:M134">L126</f>
        <v>0</v>
      </c>
      <c r="N126" s="27"/>
      <c r="O126" s="27"/>
      <c r="P126" s="27"/>
      <c r="Q126" s="27"/>
      <c r="R126" s="27">
        <f t="shared" si="32"/>
        <v>0</v>
      </c>
      <c r="S126" s="27">
        <f t="shared" si="33"/>
        <v>0</v>
      </c>
      <c r="T126" s="27"/>
    </row>
    <row r="127" spans="1:20" ht="45" hidden="1">
      <c r="A127" s="8" t="s">
        <v>65</v>
      </c>
      <c r="B127" s="13" t="s">
        <v>8</v>
      </c>
      <c r="C127" s="13" t="s">
        <v>8</v>
      </c>
      <c r="D127" s="13" t="s">
        <v>73</v>
      </c>
      <c r="E127" s="11"/>
      <c r="F127" s="28">
        <f>F128+F130</f>
        <v>0</v>
      </c>
      <c r="G127" s="27">
        <f t="shared" si="44"/>
        <v>0</v>
      </c>
      <c r="H127" s="27"/>
      <c r="I127" s="27">
        <f>I128+I130</f>
        <v>0</v>
      </c>
      <c r="J127" s="27">
        <f>J128+J130</f>
        <v>0</v>
      </c>
      <c r="K127" s="27"/>
      <c r="L127" s="27">
        <f t="shared" si="45"/>
        <v>0</v>
      </c>
      <c r="M127" s="27">
        <f t="shared" si="46"/>
        <v>0</v>
      </c>
      <c r="N127" s="27"/>
      <c r="O127" s="27"/>
      <c r="P127" s="27"/>
      <c r="Q127" s="27"/>
      <c r="R127" s="27">
        <f t="shared" si="32"/>
        <v>0</v>
      </c>
      <c r="S127" s="27">
        <f t="shared" si="33"/>
        <v>0</v>
      </c>
      <c r="T127" s="27"/>
    </row>
    <row r="128" spans="1:20" ht="67.5" hidden="1">
      <c r="A128" s="10" t="s">
        <v>55</v>
      </c>
      <c r="B128" s="13" t="s">
        <v>8</v>
      </c>
      <c r="C128" s="13" t="s">
        <v>8</v>
      </c>
      <c r="D128" s="13" t="s">
        <v>73</v>
      </c>
      <c r="E128" s="11" t="s">
        <v>63</v>
      </c>
      <c r="F128" s="28">
        <f>F129</f>
        <v>0</v>
      </c>
      <c r="G128" s="27">
        <f>G129</f>
        <v>0</v>
      </c>
      <c r="H128" s="27"/>
      <c r="I128" s="27">
        <f>I129</f>
        <v>0</v>
      </c>
      <c r="J128" s="27">
        <f>J129</f>
        <v>0</v>
      </c>
      <c r="K128" s="27"/>
      <c r="L128" s="27">
        <f t="shared" si="45"/>
        <v>0</v>
      </c>
      <c r="M128" s="27">
        <f t="shared" si="46"/>
        <v>0</v>
      </c>
      <c r="N128" s="27"/>
      <c r="O128" s="27"/>
      <c r="P128" s="27"/>
      <c r="Q128" s="27"/>
      <c r="R128" s="27">
        <f t="shared" si="32"/>
        <v>0</v>
      </c>
      <c r="S128" s="27">
        <f t="shared" si="33"/>
        <v>0</v>
      </c>
      <c r="T128" s="27"/>
    </row>
    <row r="129" spans="1:20" ht="24.75" customHeight="1" hidden="1">
      <c r="A129" s="10" t="s">
        <v>56</v>
      </c>
      <c r="B129" s="13" t="s">
        <v>8</v>
      </c>
      <c r="C129" s="13" t="s">
        <v>8</v>
      </c>
      <c r="D129" s="13" t="s">
        <v>73</v>
      </c>
      <c r="E129" s="11" t="s">
        <v>60</v>
      </c>
      <c r="F129" s="28">
        <v>0</v>
      </c>
      <c r="G129" s="27">
        <f t="shared" si="44"/>
        <v>0</v>
      </c>
      <c r="H129" s="27"/>
      <c r="I129" s="27">
        <v>0</v>
      </c>
      <c r="J129" s="27">
        <f>I129</f>
        <v>0</v>
      </c>
      <c r="K129" s="27"/>
      <c r="L129" s="27">
        <f t="shared" si="45"/>
        <v>0</v>
      </c>
      <c r="M129" s="27">
        <f t="shared" si="46"/>
        <v>0</v>
      </c>
      <c r="N129" s="27"/>
      <c r="O129" s="27"/>
      <c r="P129" s="27"/>
      <c r="Q129" s="27"/>
      <c r="R129" s="27">
        <f t="shared" si="32"/>
        <v>0</v>
      </c>
      <c r="S129" s="27">
        <f t="shared" si="33"/>
        <v>0</v>
      </c>
      <c r="T129" s="27"/>
    </row>
    <row r="130" spans="1:20" ht="24" customHeight="1" hidden="1">
      <c r="A130" s="10" t="s">
        <v>57</v>
      </c>
      <c r="B130" s="13" t="s">
        <v>8</v>
      </c>
      <c r="C130" s="13" t="s">
        <v>8</v>
      </c>
      <c r="D130" s="13" t="s">
        <v>73</v>
      </c>
      <c r="E130" s="11" t="s">
        <v>61</v>
      </c>
      <c r="F130" s="28">
        <f>F131</f>
        <v>0</v>
      </c>
      <c r="G130" s="27">
        <f>G131</f>
        <v>0</v>
      </c>
      <c r="H130" s="27"/>
      <c r="I130" s="27">
        <f>I131</f>
        <v>0</v>
      </c>
      <c r="J130" s="27">
        <f>J131</f>
        <v>0</v>
      </c>
      <c r="K130" s="27"/>
      <c r="L130" s="27">
        <f t="shared" si="45"/>
        <v>0</v>
      </c>
      <c r="M130" s="27">
        <f t="shared" si="46"/>
        <v>0</v>
      </c>
      <c r="N130" s="27"/>
      <c r="O130" s="27"/>
      <c r="P130" s="27"/>
      <c r="Q130" s="27"/>
      <c r="R130" s="27">
        <f t="shared" si="32"/>
        <v>0</v>
      </c>
      <c r="S130" s="27">
        <f t="shared" si="33"/>
        <v>0</v>
      </c>
      <c r="T130" s="27"/>
    </row>
    <row r="131" spans="1:20" ht="23.25" customHeight="1" hidden="1">
      <c r="A131" s="10" t="s">
        <v>58</v>
      </c>
      <c r="B131" s="13" t="s">
        <v>8</v>
      </c>
      <c r="C131" s="13" t="s">
        <v>8</v>
      </c>
      <c r="D131" s="13" t="s">
        <v>73</v>
      </c>
      <c r="E131" s="11" t="s">
        <v>62</v>
      </c>
      <c r="F131" s="28">
        <v>0</v>
      </c>
      <c r="G131" s="27">
        <f t="shared" si="44"/>
        <v>0</v>
      </c>
      <c r="H131" s="27"/>
      <c r="I131" s="27">
        <v>0</v>
      </c>
      <c r="J131" s="27">
        <f>I131</f>
        <v>0</v>
      </c>
      <c r="K131" s="27"/>
      <c r="L131" s="27">
        <f t="shared" si="45"/>
        <v>0</v>
      </c>
      <c r="M131" s="27">
        <f t="shared" si="46"/>
        <v>0</v>
      </c>
      <c r="N131" s="27"/>
      <c r="O131" s="27"/>
      <c r="P131" s="27"/>
      <c r="Q131" s="27"/>
      <c r="R131" s="27">
        <f t="shared" si="32"/>
        <v>0</v>
      </c>
      <c r="S131" s="27">
        <f t="shared" si="33"/>
        <v>0</v>
      </c>
      <c r="T131" s="27"/>
    </row>
    <row r="132" spans="1:20" ht="23.25" customHeight="1" hidden="1">
      <c r="A132" s="10" t="s">
        <v>34</v>
      </c>
      <c r="B132" s="13" t="s">
        <v>8</v>
      </c>
      <c r="C132" s="13" t="s">
        <v>8</v>
      </c>
      <c r="D132" s="13" t="s">
        <v>74</v>
      </c>
      <c r="E132" s="11"/>
      <c r="F132" s="28">
        <f>F134</f>
        <v>0</v>
      </c>
      <c r="G132" s="27">
        <f>G134</f>
        <v>0</v>
      </c>
      <c r="H132" s="27"/>
      <c r="I132" s="27">
        <f>I133</f>
        <v>0</v>
      </c>
      <c r="J132" s="27">
        <f>J133</f>
        <v>0</v>
      </c>
      <c r="K132" s="27"/>
      <c r="L132" s="27">
        <f t="shared" si="45"/>
        <v>0</v>
      </c>
      <c r="M132" s="27">
        <f t="shared" si="46"/>
        <v>0</v>
      </c>
      <c r="N132" s="27"/>
      <c r="O132" s="27"/>
      <c r="P132" s="27"/>
      <c r="Q132" s="27"/>
      <c r="R132" s="27">
        <f t="shared" si="32"/>
        <v>0</v>
      </c>
      <c r="S132" s="27">
        <f t="shared" si="33"/>
        <v>0</v>
      </c>
      <c r="T132" s="27"/>
    </row>
    <row r="133" spans="1:20" ht="23.25" customHeight="1" hidden="1">
      <c r="A133" s="10" t="s">
        <v>57</v>
      </c>
      <c r="B133" s="13" t="s">
        <v>8</v>
      </c>
      <c r="C133" s="13" t="s">
        <v>8</v>
      </c>
      <c r="D133" s="13" t="s">
        <v>74</v>
      </c>
      <c r="E133" s="11" t="s">
        <v>61</v>
      </c>
      <c r="F133" s="28">
        <f>F134</f>
        <v>0</v>
      </c>
      <c r="G133" s="27">
        <f>G134</f>
        <v>0</v>
      </c>
      <c r="H133" s="27"/>
      <c r="I133" s="27">
        <f>I134</f>
        <v>0</v>
      </c>
      <c r="J133" s="27">
        <f>J134</f>
        <v>0</v>
      </c>
      <c r="K133" s="27"/>
      <c r="L133" s="27">
        <f>F133+I133</f>
        <v>0</v>
      </c>
      <c r="M133" s="27">
        <f t="shared" si="46"/>
        <v>0</v>
      </c>
      <c r="N133" s="27"/>
      <c r="O133" s="27"/>
      <c r="P133" s="27"/>
      <c r="Q133" s="27"/>
      <c r="R133" s="27">
        <f t="shared" si="32"/>
        <v>0</v>
      </c>
      <c r="S133" s="27">
        <f t="shared" si="33"/>
        <v>0</v>
      </c>
      <c r="T133" s="27"/>
    </row>
    <row r="134" spans="1:20" ht="27" customHeight="1" hidden="1">
      <c r="A134" s="10" t="s">
        <v>58</v>
      </c>
      <c r="B134" s="13" t="s">
        <v>8</v>
      </c>
      <c r="C134" s="13" t="s">
        <v>8</v>
      </c>
      <c r="D134" s="13" t="s">
        <v>74</v>
      </c>
      <c r="E134" s="11" t="s">
        <v>62</v>
      </c>
      <c r="F134" s="28">
        <v>0</v>
      </c>
      <c r="G134" s="27">
        <f t="shared" si="44"/>
        <v>0</v>
      </c>
      <c r="H134" s="27"/>
      <c r="I134" s="27">
        <v>0</v>
      </c>
      <c r="J134" s="27">
        <f>I134</f>
        <v>0</v>
      </c>
      <c r="K134" s="27"/>
      <c r="L134" s="27">
        <f>F134+I134</f>
        <v>0</v>
      </c>
      <c r="M134" s="27">
        <f t="shared" si="46"/>
        <v>0</v>
      </c>
      <c r="N134" s="27"/>
      <c r="O134" s="27"/>
      <c r="P134" s="27"/>
      <c r="Q134" s="27"/>
      <c r="R134" s="27">
        <f t="shared" si="32"/>
        <v>0</v>
      </c>
      <c r="S134" s="27">
        <f t="shared" si="33"/>
        <v>0</v>
      </c>
      <c r="T134" s="27"/>
    </row>
    <row r="135" spans="1:20" ht="23.25" customHeight="1">
      <c r="A135" s="10" t="s">
        <v>188</v>
      </c>
      <c r="B135" s="33" t="s">
        <v>10</v>
      </c>
      <c r="C135" s="33" t="s">
        <v>11</v>
      </c>
      <c r="D135" s="24" t="s">
        <v>187</v>
      </c>
      <c r="E135" s="11"/>
      <c r="F135" s="28">
        <f>F136+F139</f>
        <v>1536.75</v>
      </c>
      <c r="G135" s="28">
        <f aca="true" t="shared" si="47" ref="G135:S135">G136+G139</f>
        <v>1536.75</v>
      </c>
      <c r="H135" s="28"/>
      <c r="I135" s="28">
        <f t="shared" si="47"/>
        <v>0</v>
      </c>
      <c r="J135" s="28">
        <f t="shared" si="47"/>
        <v>0</v>
      </c>
      <c r="K135" s="28">
        <f t="shared" si="47"/>
        <v>0</v>
      </c>
      <c r="L135" s="28">
        <f t="shared" si="47"/>
        <v>0</v>
      </c>
      <c r="M135" s="28">
        <f t="shared" si="47"/>
        <v>0</v>
      </c>
      <c r="N135" s="28">
        <f t="shared" si="47"/>
        <v>0</v>
      </c>
      <c r="O135" s="28"/>
      <c r="P135" s="28"/>
      <c r="Q135" s="28"/>
      <c r="R135" s="28">
        <f t="shared" si="47"/>
        <v>1536.75</v>
      </c>
      <c r="S135" s="28">
        <f t="shared" si="47"/>
        <v>1536.75</v>
      </c>
      <c r="T135" s="27"/>
    </row>
    <row r="136" spans="1:20" ht="27" customHeight="1">
      <c r="A136" s="29" t="s">
        <v>171</v>
      </c>
      <c r="B136" s="33" t="s">
        <v>10</v>
      </c>
      <c r="C136" s="33" t="s">
        <v>11</v>
      </c>
      <c r="D136" s="24" t="s">
        <v>184</v>
      </c>
      <c r="E136" s="11"/>
      <c r="F136" s="28">
        <f>F137</f>
        <v>1500</v>
      </c>
      <c r="G136" s="28">
        <f>G137</f>
        <v>1500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>
        <f t="shared" si="32"/>
        <v>1500</v>
      </c>
      <c r="S136" s="27">
        <f t="shared" si="33"/>
        <v>1500</v>
      </c>
      <c r="T136" s="27"/>
    </row>
    <row r="137" spans="1:20" ht="27" customHeight="1">
      <c r="A137" s="10" t="s">
        <v>57</v>
      </c>
      <c r="B137" s="33" t="s">
        <v>10</v>
      </c>
      <c r="C137" s="33" t="s">
        <v>11</v>
      </c>
      <c r="D137" s="24" t="s">
        <v>184</v>
      </c>
      <c r="E137" s="11" t="s">
        <v>61</v>
      </c>
      <c r="F137" s="28">
        <f>F138</f>
        <v>1500</v>
      </c>
      <c r="G137" s="28">
        <f>G138</f>
        <v>1500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>
        <f t="shared" si="32"/>
        <v>1500</v>
      </c>
      <c r="S137" s="27">
        <f t="shared" si="33"/>
        <v>1500</v>
      </c>
      <c r="T137" s="27"/>
    </row>
    <row r="138" spans="1:20" ht="27" customHeight="1">
      <c r="A138" s="10" t="s">
        <v>58</v>
      </c>
      <c r="B138" s="33" t="s">
        <v>10</v>
      </c>
      <c r="C138" s="33" t="s">
        <v>11</v>
      </c>
      <c r="D138" s="24" t="s">
        <v>184</v>
      </c>
      <c r="E138" s="11" t="s">
        <v>62</v>
      </c>
      <c r="F138" s="28">
        <v>1500</v>
      </c>
      <c r="G138" s="28">
        <f>F138</f>
        <v>1500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>
        <f t="shared" si="32"/>
        <v>1500</v>
      </c>
      <c r="S138" s="27">
        <f t="shared" si="33"/>
        <v>1500</v>
      </c>
      <c r="T138" s="27"/>
    </row>
    <row r="139" spans="1:20" ht="21" customHeight="1">
      <c r="A139" s="10" t="s">
        <v>189</v>
      </c>
      <c r="B139" s="33" t="s">
        <v>10</v>
      </c>
      <c r="C139" s="33" t="s">
        <v>11</v>
      </c>
      <c r="D139" s="24" t="s">
        <v>186</v>
      </c>
      <c r="E139" s="11"/>
      <c r="F139" s="28">
        <f>F140</f>
        <v>36.75</v>
      </c>
      <c r="G139" s="28">
        <f>G140</f>
        <v>36.75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>
        <f>R140</f>
        <v>36.75</v>
      </c>
      <c r="S139" s="27">
        <f t="shared" si="33"/>
        <v>36.75</v>
      </c>
      <c r="T139" s="27"/>
    </row>
    <row r="140" spans="1:20" ht="27" customHeight="1">
      <c r="A140" s="10" t="s">
        <v>57</v>
      </c>
      <c r="B140" s="33" t="s">
        <v>10</v>
      </c>
      <c r="C140" s="33" t="s">
        <v>11</v>
      </c>
      <c r="D140" s="24" t="s">
        <v>186</v>
      </c>
      <c r="E140" s="11" t="s">
        <v>61</v>
      </c>
      <c r="F140" s="28">
        <f>F141</f>
        <v>36.75</v>
      </c>
      <c r="G140" s="28">
        <f>G141</f>
        <v>36.75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>
        <f>R141</f>
        <v>36.75</v>
      </c>
      <c r="S140" s="27">
        <f>S141</f>
        <v>36.75</v>
      </c>
      <c r="T140" s="27"/>
    </row>
    <row r="141" spans="1:20" ht="27" customHeight="1">
      <c r="A141" s="10" t="s">
        <v>58</v>
      </c>
      <c r="B141" s="33" t="s">
        <v>10</v>
      </c>
      <c r="C141" s="33" t="s">
        <v>11</v>
      </c>
      <c r="D141" s="24" t="s">
        <v>186</v>
      </c>
      <c r="E141" s="11" t="s">
        <v>62</v>
      </c>
      <c r="F141" s="28">
        <v>36.75</v>
      </c>
      <c r="G141" s="28">
        <f>F141</f>
        <v>36.75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>
        <f>F141+O141</f>
        <v>36.75</v>
      </c>
      <c r="S141" s="27">
        <f>R141</f>
        <v>36.75</v>
      </c>
      <c r="T141" s="27"/>
    </row>
    <row r="142" spans="1:20" ht="45" customHeight="1">
      <c r="A142" s="10" t="s">
        <v>116</v>
      </c>
      <c r="B142" s="13" t="s">
        <v>10</v>
      </c>
      <c r="C142" s="13" t="s">
        <v>11</v>
      </c>
      <c r="D142" s="11" t="s">
        <v>115</v>
      </c>
      <c r="E142" s="11"/>
      <c r="F142" s="28">
        <f aca="true" t="shared" si="48" ref="F142:G145">F143</f>
        <v>30</v>
      </c>
      <c r="G142" s="27">
        <f t="shared" si="48"/>
        <v>30</v>
      </c>
      <c r="H142" s="27"/>
      <c r="I142" s="27"/>
      <c r="J142" s="27"/>
      <c r="K142" s="27"/>
      <c r="L142" s="27"/>
      <c r="M142" s="27"/>
      <c r="N142" s="27"/>
      <c r="O142" s="27">
        <f aca="true" t="shared" si="49" ref="O142:P145">O143</f>
        <v>-15</v>
      </c>
      <c r="P142" s="27">
        <f t="shared" si="49"/>
        <v>-15</v>
      </c>
      <c r="Q142" s="27"/>
      <c r="R142" s="27">
        <f t="shared" si="32"/>
        <v>15</v>
      </c>
      <c r="S142" s="27">
        <f t="shared" si="33"/>
        <v>15</v>
      </c>
      <c r="T142" s="27"/>
    </row>
    <row r="143" spans="1:20" ht="32.25" customHeight="1">
      <c r="A143" s="10" t="s">
        <v>121</v>
      </c>
      <c r="B143" s="13" t="s">
        <v>10</v>
      </c>
      <c r="C143" s="13" t="s">
        <v>11</v>
      </c>
      <c r="D143" s="11" t="s">
        <v>162</v>
      </c>
      <c r="E143" s="11"/>
      <c r="F143" s="28">
        <f t="shared" si="48"/>
        <v>30</v>
      </c>
      <c r="G143" s="27">
        <f t="shared" si="48"/>
        <v>30</v>
      </c>
      <c r="H143" s="27"/>
      <c r="I143" s="27"/>
      <c r="J143" s="27"/>
      <c r="K143" s="27"/>
      <c r="L143" s="27"/>
      <c r="M143" s="27"/>
      <c r="N143" s="27"/>
      <c r="O143" s="27">
        <f t="shared" si="49"/>
        <v>-15</v>
      </c>
      <c r="P143" s="27">
        <f t="shared" si="49"/>
        <v>-15</v>
      </c>
      <c r="Q143" s="27"/>
      <c r="R143" s="27">
        <f t="shared" si="32"/>
        <v>15</v>
      </c>
      <c r="S143" s="27">
        <f t="shared" si="33"/>
        <v>15</v>
      </c>
      <c r="T143" s="27"/>
    </row>
    <row r="144" spans="1:20" ht="57.75" customHeight="1">
      <c r="A144" s="10" t="s">
        <v>163</v>
      </c>
      <c r="B144" s="13" t="s">
        <v>10</v>
      </c>
      <c r="C144" s="13" t="s">
        <v>11</v>
      </c>
      <c r="D144" s="11" t="s">
        <v>120</v>
      </c>
      <c r="E144" s="11"/>
      <c r="F144" s="28">
        <f t="shared" si="48"/>
        <v>30</v>
      </c>
      <c r="G144" s="27">
        <f t="shared" si="48"/>
        <v>30</v>
      </c>
      <c r="H144" s="27"/>
      <c r="I144" s="27"/>
      <c r="J144" s="27"/>
      <c r="K144" s="27"/>
      <c r="L144" s="27"/>
      <c r="M144" s="27"/>
      <c r="N144" s="27"/>
      <c r="O144" s="27">
        <f t="shared" si="49"/>
        <v>-15</v>
      </c>
      <c r="P144" s="27">
        <f t="shared" si="49"/>
        <v>-15</v>
      </c>
      <c r="Q144" s="27"/>
      <c r="R144" s="27">
        <f t="shared" si="32"/>
        <v>15</v>
      </c>
      <c r="S144" s="27">
        <f t="shared" si="33"/>
        <v>15</v>
      </c>
      <c r="T144" s="27"/>
    </row>
    <row r="145" spans="1:20" ht="27" customHeight="1">
      <c r="A145" s="10" t="s">
        <v>57</v>
      </c>
      <c r="B145" s="13" t="s">
        <v>10</v>
      </c>
      <c r="C145" s="13" t="s">
        <v>11</v>
      </c>
      <c r="D145" s="11" t="s">
        <v>120</v>
      </c>
      <c r="E145" s="11" t="s">
        <v>61</v>
      </c>
      <c r="F145" s="28">
        <f t="shared" si="48"/>
        <v>30</v>
      </c>
      <c r="G145" s="27">
        <f t="shared" si="48"/>
        <v>30</v>
      </c>
      <c r="H145" s="27"/>
      <c r="I145" s="27"/>
      <c r="J145" s="27"/>
      <c r="K145" s="27"/>
      <c r="L145" s="27"/>
      <c r="M145" s="27"/>
      <c r="N145" s="27"/>
      <c r="O145" s="27">
        <f t="shared" si="49"/>
        <v>-15</v>
      </c>
      <c r="P145" s="27">
        <f t="shared" si="49"/>
        <v>-15</v>
      </c>
      <c r="Q145" s="27"/>
      <c r="R145" s="27">
        <f t="shared" si="32"/>
        <v>15</v>
      </c>
      <c r="S145" s="27">
        <f t="shared" si="33"/>
        <v>15</v>
      </c>
      <c r="T145" s="27"/>
    </row>
    <row r="146" spans="1:20" ht="27" customHeight="1">
      <c r="A146" s="10" t="s">
        <v>58</v>
      </c>
      <c r="B146" s="13" t="s">
        <v>10</v>
      </c>
      <c r="C146" s="13" t="s">
        <v>11</v>
      </c>
      <c r="D146" s="11" t="s">
        <v>120</v>
      </c>
      <c r="E146" s="11" t="s">
        <v>62</v>
      </c>
      <c r="F146" s="28">
        <v>30</v>
      </c>
      <c r="G146" s="27">
        <f>F146</f>
        <v>30</v>
      </c>
      <c r="H146" s="27"/>
      <c r="I146" s="27"/>
      <c r="J146" s="27"/>
      <c r="K146" s="27"/>
      <c r="L146" s="27"/>
      <c r="M146" s="27"/>
      <c r="N146" s="27"/>
      <c r="O146" s="27">
        <v>-15</v>
      </c>
      <c r="P146" s="27">
        <f>O146</f>
        <v>-15</v>
      </c>
      <c r="Q146" s="27"/>
      <c r="R146" s="27">
        <f t="shared" si="32"/>
        <v>15</v>
      </c>
      <c r="S146" s="27">
        <f t="shared" si="33"/>
        <v>15</v>
      </c>
      <c r="T146" s="27"/>
    </row>
    <row r="147" spans="1:20" ht="14.25" customHeight="1">
      <c r="A147" s="10" t="s">
        <v>166</v>
      </c>
      <c r="B147" s="13" t="s">
        <v>165</v>
      </c>
      <c r="C147" s="13"/>
      <c r="D147" s="11"/>
      <c r="E147" s="11"/>
      <c r="F147" s="28">
        <f>F148</f>
        <v>0.88249</v>
      </c>
      <c r="G147" s="28">
        <f aca="true" t="shared" si="50" ref="G147:S147">G148</f>
        <v>0.88249</v>
      </c>
      <c r="H147" s="28"/>
      <c r="I147" s="28">
        <f t="shared" si="50"/>
        <v>0</v>
      </c>
      <c r="J147" s="28">
        <f t="shared" si="50"/>
        <v>0</v>
      </c>
      <c r="K147" s="28">
        <f t="shared" si="50"/>
        <v>0</v>
      </c>
      <c r="L147" s="28">
        <f t="shared" si="50"/>
        <v>0</v>
      </c>
      <c r="M147" s="28">
        <f t="shared" si="50"/>
        <v>0</v>
      </c>
      <c r="N147" s="28">
        <f t="shared" si="50"/>
        <v>0</v>
      </c>
      <c r="O147" s="28">
        <f t="shared" si="50"/>
        <v>687.225</v>
      </c>
      <c r="P147" s="28">
        <f t="shared" si="50"/>
        <v>687.225</v>
      </c>
      <c r="Q147" s="28"/>
      <c r="R147" s="28">
        <f t="shared" si="50"/>
        <v>688.10749</v>
      </c>
      <c r="S147" s="28">
        <f t="shared" si="50"/>
        <v>688.10749</v>
      </c>
      <c r="T147" s="27"/>
    </row>
    <row r="148" spans="1:20" ht="27" customHeight="1">
      <c r="A148" s="10" t="s">
        <v>167</v>
      </c>
      <c r="B148" s="13" t="s">
        <v>165</v>
      </c>
      <c r="C148" s="13" t="s">
        <v>10</v>
      </c>
      <c r="D148" s="11"/>
      <c r="E148" s="11"/>
      <c r="F148" s="28">
        <f>F149</f>
        <v>0.88249</v>
      </c>
      <c r="G148" s="28">
        <f>G149</f>
        <v>0.88249</v>
      </c>
      <c r="H148" s="28"/>
      <c r="I148" s="28">
        <f aca="true" t="shared" si="51" ref="I148:P148">I149</f>
        <v>0</v>
      </c>
      <c r="J148" s="28">
        <f t="shared" si="51"/>
        <v>0</v>
      </c>
      <c r="K148" s="28">
        <f t="shared" si="51"/>
        <v>0</v>
      </c>
      <c r="L148" s="28">
        <f t="shared" si="51"/>
        <v>0</v>
      </c>
      <c r="M148" s="28">
        <f t="shared" si="51"/>
        <v>0</v>
      </c>
      <c r="N148" s="28">
        <f t="shared" si="51"/>
        <v>0</v>
      </c>
      <c r="O148" s="28">
        <f t="shared" si="51"/>
        <v>687.225</v>
      </c>
      <c r="P148" s="28">
        <f t="shared" si="51"/>
        <v>687.225</v>
      </c>
      <c r="Q148" s="28"/>
      <c r="R148" s="28">
        <f>R149</f>
        <v>688.10749</v>
      </c>
      <c r="S148" s="28">
        <f>S149</f>
        <v>688.10749</v>
      </c>
      <c r="T148" s="27"/>
    </row>
    <row r="149" spans="1:20" ht="57.75" customHeight="1">
      <c r="A149" s="10" t="s">
        <v>176</v>
      </c>
      <c r="B149" s="13" t="s">
        <v>165</v>
      </c>
      <c r="C149" s="13" t="s">
        <v>10</v>
      </c>
      <c r="D149" s="13" t="s">
        <v>168</v>
      </c>
      <c r="E149" s="11"/>
      <c r="F149" s="28">
        <f>F150+F153</f>
        <v>0.88249</v>
      </c>
      <c r="G149" s="28">
        <f aca="true" t="shared" si="52" ref="G149:S149">G150+G153</f>
        <v>0.88249</v>
      </c>
      <c r="H149" s="28"/>
      <c r="I149" s="28">
        <f t="shared" si="52"/>
        <v>0</v>
      </c>
      <c r="J149" s="28">
        <f t="shared" si="52"/>
        <v>0</v>
      </c>
      <c r="K149" s="28">
        <f t="shared" si="52"/>
        <v>0</v>
      </c>
      <c r="L149" s="28">
        <f t="shared" si="52"/>
        <v>0</v>
      </c>
      <c r="M149" s="28">
        <f t="shared" si="52"/>
        <v>0</v>
      </c>
      <c r="N149" s="28">
        <f t="shared" si="52"/>
        <v>0</v>
      </c>
      <c r="O149" s="28">
        <f t="shared" si="52"/>
        <v>687.225</v>
      </c>
      <c r="P149" s="28">
        <f t="shared" si="52"/>
        <v>687.225</v>
      </c>
      <c r="Q149" s="28"/>
      <c r="R149" s="28">
        <f t="shared" si="52"/>
        <v>688.10749</v>
      </c>
      <c r="S149" s="28">
        <f t="shared" si="52"/>
        <v>688.10749</v>
      </c>
      <c r="T149" s="27"/>
    </row>
    <row r="150" spans="1:20" ht="61.5" customHeight="1">
      <c r="A150" s="10" t="s">
        <v>170</v>
      </c>
      <c r="B150" s="13" t="s">
        <v>165</v>
      </c>
      <c r="C150" s="13" t="s">
        <v>10</v>
      </c>
      <c r="D150" s="13" t="s">
        <v>169</v>
      </c>
      <c r="E150" s="11"/>
      <c r="F150" s="28">
        <f>F151</f>
        <v>0.88249</v>
      </c>
      <c r="G150" s="27">
        <f>G151</f>
        <v>0.88249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>
        <f t="shared" si="32"/>
        <v>0.88249</v>
      </c>
      <c r="S150" s="27">
        <f t="shared" si="33"/>
        <v>0.88249</v>
      </c>
      <c r="T150" s="27"/>
    </row>
    <row r="151" spans="1:20" ht="70.5" customHeight="1">
      <c r="A151" s="10" t="s">
        <v>55</v>
      </c>
      <c r="B151" s="13" t="s">
        <v>165</v>
      </c>
      <c r="C151" s="13" t="s">
        <v>10</v>
      </c>
      <c r="D151" s="13" t="s">
        <v>169</v>
      </c>
      <c r="E151" s="4">
        <v>100</v>
      </c>
      <c r="F151" s="28">
        <f>F152</f>
        <v>0.88249</v>
      </c>
      <c r="G151" s="27">
        <f>G152</f>
        <v>0.88249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>
        <f t="shared" si="32"/>
        <v>0.88249</v>
      </c>
      <c r="S151" s="27">
        <f t="shared" si="33"/>
        <v>0.88249</v>
      </c>
      <c r="T151" s="27"/>
    </row>
    <row r="152" spans="1:20" ht="30.75" customHeight="1">
      <c r="A152" s="10" t="s">
        <v>56</v>
      </c>
      <c r="B152" s="13" t="s">
        <v>165</v>
      </c>
      <c r="C152" s="13" t="s">
        <v>10</v>
      </c>
      <c r="D152" s="13" t="s">
        <v>169</v>
      </c>
      <c r="E152" s="4">
        <v>120</v>
      </c>
      <c r="F152" s="28">
        <f>0.81956+0.06293</f>
        <v>0.88249</v>
      </c>
      <c r="G152" s="27">
        <f>F152</f>
        <v>0.88249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>
        <f t="shared" si="32"/>
        <v>0.88249</v>
      </c>
      <c r="S152" s="27">
        <f t="shared" si="33"/>
        <v>0.88249</v>
      </c>
      <c r="T152" s="27"/>
    </row>
    <row r="153" spans="1:20" ht="33.75" customHeight="1">
      <c r="A153" s="10" t="s">
        <v>218</v>
      </c>
      <c r="B153" s="13" t="s">
        <v>165</v>
      </c>
      <c r="C153" s="13" t="s">
        <v>10</v>
      </c>
      <c r="D153" s="13" t="s">
        <v>217</v>
      </c>
      <c r="E153" s="4"/>
      <c r="F153" s="28">
        <f>F154</f>
        <v>0</v>
      </c>
      <c r="G153" s="27">
        <f>F153</f>
        <v>0</v>
      </c>
      <c r="H153" s="27"/>
      <c r="I153" s="27"/>
      <c r="J153" s="27"/>
      <c r="K153" s="27"/>
      <c r="L153" s="27"/>
      <c r="M153" s="27"/>
      <c r="N153" s="27"/>
      <c r="O153" s="27">
        <f>O154</f>
        <v>687.225</v>
      </c>
      <c r="P153" s="27">
        <f>P154</f>
        <v>687.225</v>
      </c>
      <c r="Q153" s="27"/>
      <c r="R153" s="27">
        <f t="shared" si="32"/>
        <v>687.225</v>
      </c>
      <c r="S153" s="27">
        <f t="shared" si="33"/>
        <v>687.225</v>
      </c>
      <c r="T153" s="27"/>
    </row>
    <row r="154" spans="1:20" ht="27" customHeight="1">
      <c r="A154" s="10" t="s">
        <v>57</v>
      </c>
      <c r="B154" s="13" t="s">
        <v>165</v>
      </c>
      <c r="C154" s="13" t="s">
        <v>10</v>
      </c>
      <c r="D154" s="13" t="s">
        <v>217</v>
      </c>
      <c r="E154" s="11" t="s">
        <v>61</v>
      </c>
      <c r="F154" s="28">
        <f>F155</f>
        <v>0</v>
      </c>
      <c r="G154" s="27">
        <f>G155</f>
        <v>0</v>
      </c>
      <c r="H154" s="27"/>
      <c r="I154" s="27"/>
      <c r="J154" s="27"/>
      <c r="K154" s="27"/>
      <c r="L154" s="27"/>
      <c r="M154" s="27"/>
      <c r="N154" s="27"/>
      <c r="O154" s="27">
        <f>O155</f>
        <v>687.225</v>
      </c>
      <c r="P154" s="27">
        <f>P155</f>
        <v>687.225</v>
      </c>
      <c r="Q154" s="27"/>
      <c r="R154" s="27">
        <f>R155</f>
        <v>687.225</v>
      </c>
      <c r="S154" s="27">
        <f t="shared" si="33"/>
        <v>687.225</v>
      </c>
      <c r="T154" s="27"/>
    </row>
    <row r="155" spans="1:20" ht="27" customHeight="1">
      <c r="A155" s="10" t="s">
        <v>58</v>
      </c>
      <c r="B155" s="13" t="s">
        <v>165</v>
      </c>
      <c r="C155" s="13" t="s">
        <v>10</v>
      </c>
      <c r="D155" s="13" t="s">
        <v>217</v>
      </c>
      <c r="E155" s="11" t="s">
        <v>62</v>
      </c>
      <c r="F155" s="28">
        <v>0</v>
      </c>
      <c r="G155" s="27">
        <f>F155</f>
        <v>0</v>
      </c>
      <c r="H155" s="27"/>
      <c r="I155" s="27"/>
      <c r="J155" s="27"/>
      <c r="K155" s="27"/>
      <c r="L155" s="27"/>
      <c r="M155" s="27"/>
      <c r="N155" s="27"/>
      <c r="O155" s="27">
        <v>687.225</v>
      </c>
      <c r="P155" s="27">
        <f>O155</f>
        <v>687.225</v>
      </c>
      <c r="Q155" s="27"/>
      <c r="R155" s="27">
        <f>F155+O155</f>
        <v>687.225</v>
      </c>
      <c r="S155" s="27">
        <f>R155</f>
        <v>687.225</v>
      </c>
      <c r="T155" s="27"/>
    </row>
    <row r="156" spans="1:20" ht="21" customHeight="1">
      <c r="A156" s="10" t="s">
        <v>40</v>
      </c>
      <c r="B156" s="13" t="s">
        <v>8</v>
      </c>
      <c r="C156" s="13"/>
      <c r="D156" s="13"/>
      <c r="E156" s="11"/>
      <c r="F156" s="28">
        <f aca="true" t="shared" si="53" ref="F156:S158">F157</f>
        <v>92.5</v>
      </c>
      <c r="G156" s="27">
        <f t="shared" si="53"/>
        <v>92.5</v>
      </c>
      <c r="H156" s="27"/>
      <c r="I156" s="27">
        <f t="shared" si="53"/>
        <v>0</v>
      </c>
      <c r="J156" s="27">
        <f t="shared" si="53"/>
        <v>0</v>
      </c>
      <c r="K156" s="27">
        <f t="shared" si="53"/>
        <v>0</v>
      </c>
      <c r="L156" s="27">
        <f t="shared" si="53"/>
        <v>0</v>
      </c>
      <c r="M156" s="27">
        <f t="shared" si="53"/>
        <v>0</v>
      </c>
      <c r="N156" s="27">
        <f t="shared" si="53"/>
        <v>0</v>
      </c>
      <c r="O156" s="27">
        <f t="shared" si="53"/>
        <v>-70.5</v>
      </c>
      <c r="P156" s="27">
        <f t="shared" si="53"/>
        <v>-70.5</v>
      </c>
      <c r="Q156" s="27"/>
      <c r="R156" s="27">
        <f t="shared" si="53"/>
        <v>22</v>
      </c>
      <c r="S156" s="27">
        <f t="shared" si="53"/>
        <v>22</v>
      </c>
      <c r="T156" s="27"/>
    </row>
    <row r="157" spans="1:20" ht="34.5" customHeight="1">
      <c r="A157" s="10" t="s">
        <v>154</v>
      </c>
      <c r="B157" s="13" t="s">
        <v>8</v>
      </c>
      <c r="C157" s="13" t="s">
        <v>10</v>
      </c>
      <c r="D157" s="13"/>
      <c r="E157" s="11"/>
      <c r="F157" s="28">
        <f t="shared" si="53"/>
        <v>92.5</v>
      </c>
      <c r="G157" s="27">
        <f t="shared" si="53"/>
        <v>92.5</v>
      </c>
      <c r="H157" s="27"/>
      <c r="I157" s="27">
        <f t="shared" si="53"/>
        <v>0</v>
      </c>
      <c r="J157" s="27">
        <f t="shared" si="53"/>
        <v>0</v>
      </c>
      <c r="K157" s="27">
        <f t="shared" si="53"/>
        <v>0</v>
      </c>
      <c r="L157" s="27">
        <f t="shared" si="53"/>
        <v>0</v>
      </c>
      <c r="M157" s="27">
        <f t="shared" si="53"/>
        <v>0</v>
      </c>
      <c r="N157" s="27">
        <f t="shared" si="53"/>
        <v>0</v>
      </c>
      <c r="O157" s="27">
        <f t="shared" si="53"/>
        <v>-70.5</v>
      </c>
      <c r="P157" s="27">
        <f t="shared" si="53"/>
        <v>-70.5</v>
      </c>
      <c r="Q157" s="27"/>
      <c r="R157" s="27">
        <f t="shared" si="53"/>
        <v>22</v>
      </c>
      <c r="S157" s="27">
        <f t="shared" si="53"/>
        <v>22</v>
      </c>
      <c r="T157" s="27"/>
    </row>
    <row r="158" spans="1:20" ht="45" customHeight="1">
      <c r="A158" s="16" t="s">
        <v>151</v>
      </c>
      <c r="B158" s="13" t="s">
        <v>8</v>
      </c>
      <c r="C158" s="13" t="s">
        <v>10</v>
      </c>
      <c r="D158" s="11" t="s">
        <v>148</v>
      </c>
      <c r="E158" s="11"/>
      <c r="F158" s="28">
        <f t="shared" si="53"/>
        <v>92.5</v>
      </c>
      <c r="G158" s="27">
        <f t="shared" si="53"/>
        <v>92.5</v>
      </c>
      <c r="H158" s="27"/>
      <c r="I158" s="27">
        <f t="shared" si="53"/>
        <v>0</v>
      </c>
      <c r="J158" s="27">
        <f t="shared" si="53"/>
        <v>0</v>
      </c>
      <c r="K158" s="27">
        <f t="shared" si="53"/>
        <v>0</v>
      </c>
      <c r="L158" s="27">
        <f t="shared" si="53"/>
        <v>0</v>
      </c>
      <c r="M158" s="27">
        <f t="shared" si="53"/>
        <v>0</v>
      </c>
      <c r="N158" s="27">
        <f t="shared" si="53"/>
        <v>0</v>
      </c>
      <c r="O158" s="27">
        <f t="shared" si="53"/>
        <v>-70.5</v>
      </c>
      <c r="P158" s="27">
        <f t="shared" si="53"/>
        <v>-70.5</v>
      </c>
      <c r="Q158" s="27"/>
      <c r="R158" s="27">
        <f t="shared" si="53"/>
        <v>22</v>
      </c>
      <c r="S158" s="27">
        <f t="shared" si="53"/>
        <v>22</v>
      </c>
      <c r="T158" s="27"/>
    </row>
    <row r="159" spans="1:20" ht="29.25" customHeight="1">
      <c r="A159" s="16" t="s">
        <v>152</v>
      </c>
      <c r="B159" s="13" t="s">
        <v>8</v>
      </c>
      <c r="C159" s="13" t="s">
        <v>10</v>
      </c>
      <c r="D159" s="11" t="s">
        <v>149</v>
      </c>
      <c r="E159" s="11"/>
      <c r="F159" s="28">
        <f>F160+F163</f>
        <v>92.5</v>
      </c>
      <c r="G159" s="28">
        <f aca="true" t="shared" si="54" ref="G159:S159">G160+G163</f>
        <v>92.5</v>
      </c>
      <c r="H159" s="28"/>
      <c r="I159" s="28">
        <f t="shared" si="54"/>
        <v>0</v>
      </c>
      <c r="J159" s="28">
        <f t="shared" si="54"/>
        <v>0</v>
      </c>
      <c r="K159" s="28">
        <f t="shared" si="54"/>
        <v>0</v>
      </c>
      <c r="L159" s="28">
        <f t="shared" si="54"/>
        <v>0</v>
      </c>
      <c r="M159" s="28">
        <f t="shared" si="54"/>
        <v>0</v>
      </c>
      <c r="N159" s="28">
        <f t="shared" si="54"/>
        <v>0</v>
      </c>
      <c r="O159" s="28">
        <f t="shared" si="54"/>
        <v>-70.5</v>
      </c>
      <c r="P159" s="28">
        <f t="shared" si="54"/>
        <v>-70.5</v>
      </c>
      <c r="Q159" s="28"/>
      <c r="R159" s="28">
        <f t="shared" si="54"/>
        <v>22</v>
      </c>
      <c r="S159" s="28">
        <f t="shared" si="54"/>
        <v>22</v>
      </c>
      <c r="T159" s="27"/>
    </row>
    <row r="160" spans="1:20" ht="24" customHeight="1">
      <c r="A160" s="10" t="s">
        <v>201</v>
      </c>
      <c r="B160" s="13" t="s">
        <v>8</v>
      </c>
      <c r="C160" s="13" t="s">
        <v>10</v>
      </c>
      <c r="D160" s="11" t="s">
        <v>200</v>
      </c>
      <c r="E160" s="4"/>
      <c r="F160" s="28">
        <f>F161</f>
        <v>30</v>
      </c>
      <c r="G160" s="27">
        <f>G161</f>
        <v>30</v>
      </c>
      <c r="H160" s="27"/>
      <c r="I160" s="27"/>
      <c r="J160" s="27"/>
      <c r="K160" s="27"/>
      <c r="L160" s="27"/>
      <c r="M160" s="27"/>
      <c r="N160" s="27"/>
      <c r="O160" s="27">
        <f>O161</f>
        <v>-13</v>
      </c>
      <c r="P160" s="27">
        <f>P161</f>
        <v>-13</v>
      </c>
      <c r="Q160" s="27"/>
      <c r="R160" s="27">
        <f>R161</f>
        <v>17</v>
      </c>
      <c r="S160" s="27">
        <f t="shared" si="33"/>
        <v>17</v>
      </c>
      <c r="T160" s="27"/>
    </row>
    <row r="161" spans="1:20" ht="23.25" customHeight="1">
      <c r="A161" s="10" t="s">
        <v>57</v>
      </c>
      <c r="B161" s="13" t="s">
        <v>8</v>
      </c>
      <c r="C161" s="13" t="s">
        <v>10</v>
      </c>
      <c r="D161" s="11" t="s">
        <v>200</v>
      </c>
      <c r="E161" s="4">
        <v>200</v>
      </c>
      <c r="F161" s="28">
        <f>F162</f>
        <v>30</v>
      </c>
      <c r="G161" s="27">
        <f>G162</f>
        <v>30</v>
      </c>
      <c r="H161" s="27"/>
      <c r="I161" s="27"/>
      <c r="J161" s="27"/>
      <c r="K161" s="27"/>
      <c r="L161" s="27"/>
      <c r="M161" s="27"/>
      <c r="N161" s="27"/>
      <c r="O161" s="27">
        <f>O162</f>
        <v>-13</v>
      </c>
      <c r="P161" s="27">
        <f>P162</f>
        <v>-13</v>
      </c>
      <c r="Q161" s="27"/>
      <c r="R161" s="27">
        <f>R162</f>
        <v>17</v>
      </c>
      <c r="S161" s="27">
        <f>S162</f>
        <v>17</v>
      </c>
      <c r="T161" s="27"/>
    </row>
    <row r="162" spans="1:20" ht="27" customHeight="1">
      <c r="A162" s="10" t="s">
        <v>58</v>
      </c>
      <c r="B162" s="13" t="s">
        <v>8</v>
      </c>
      <c r="C162" s="13" t="s">
        <v>10</v>
      </c>
      <c r="D162" s="11" t="s">
        <v>200</v>
      </c>
      <c r="E162" s="4">
        <v>240</v>
      </c>
      <c r="F162" s="28">
        <v>30</v>
      </c>
      <c r="G162" s="27">
        <f>F162</f>
        <v>30</v>
      </c>
      <c r="H162" s="27"/>
      <c r="I162" s="27"/>
      <c r="J162" s="27"/>
      <c r="K162" s="27"/>
      <c r="L162" s="27"/>
      <c r="M162" s="27"/>
      <c r="N162" s="27"/>
      <c r="O162" s="27">
        <v>-13</v>
      </c>
      <c r="P162" s="27">
        <f>O162</f>
        <v>-13</v>
      </c>
      <c r="Q162" s="27"/>
      <c r="R162" s="27">
        <f>F162+O162</f>
        <v>17</v>
      </c>
      <c r="S162" s="27">
        <f>R162</f>
        <v>17</v>
      </c>
      <c r="T162" s="27"/>
    </row>
    <row r="163" spans="1:20" ht="27" customHeight="1">
      <c r="A163" s="10" t="s">
        <v>192</v>
      </c>
      <c r="B163" s="13" t="s">
        <v>8</v>
      </c>
      <c r="C163" s="13" t="s">
        <v>10</v>
      </c>
      <c r="D163" s="11" t="s">
        <v>191</v>
      </c>
      <c r="E163" s="4"/>
      <c r="F163" s="28">
        <f>F164</f>
        <v>62.5</v>
      </c>
      <c r="G163" s="27">
        <f>G164</f>
        <v>62.5</v>
      </c>
      <c r="H163" s="27"/>
      <c r="I163" s="27"/>
      <c r="J163" s="27"/>
      <c r="K163" s="27"/>
      <c r="L163" s="27"/>
      <c r="M163" s="27"/>
      <c r="N163" s="27"/>
      <c r="O163" s="27">
        <f>O164</f>
        <v>-57.5</v>
      </c>
      <c r="P163" s="27">
        <f>P164</f>
        <v>-57.5</v>
      </c>
      <c r="Q163" s="27"/>
      <c r="R163" s="27">
        <f>R164</f>
        <v>5</v>
      </c>
      <c r="S163" s="27">
        <f t="shared" si="33"/>
        <v>5</v>
      </c>
      <c r="T163" s="27"/>
    </row>
    <row r="164" spans="1:20" ht="27" customHeight="1">
      <c r="A164" s="10" t="s">
        <v>57</v>
      </c>
      <c r="B164" s="13" t="s">
        <v>8</v>
      </c>
      <c r="C164" s="13" t="s">
        <v>10</v>
      </c>
      <c r="D164" s="11" t="s">
        <v>191</v>
      </c>
      <c r="E164" s="4">
        <v>200</v>
      </c>
      <c r="F164" s="28">
        <f>F165</f>
        <v>62.5</v>
      </c>
      <c r="G164" s="27">
        <f>G165</f>
        <v>62.5</v>
      </c>
      <c r="H164" s="27"/>
      <c r="I164" s="27"/>
      <c r="J164" s="27"/>
      <c r="K164" s="27"/>
      <c r="L164" s="27"/>
      <c r="M164" s="27"/>
      <c r="N164" s="27"/>
      <c r="O164" s="27">
        <f>O165</f>
        <v>-57.5</v>
      </c>
      <c r="P164" s="27">
        <f>P165</f>
        <v>-57.5</v>
      </c>
      <c r="Q164" s="27"/>
      <c r="R164" s="27">
        <f>R165</f>
        <v>5</v>
      </c>
      <c r="S164" s="27">
        <f>S165</f>
        <v>5</v>
      </c>
      <c r="T164" s="27"/>
    </row>
    <row r="165" spans="1:20" ht="27" customHeight="1">
      <c r="A165" s="10" t="s">
        <v>58</v>
      </c>
      <c r="B165" s="13" t="s">
        <v>8</v>
      </c>
      <c r="C165" s="13" t="s">
        <v>10</v>
      </c>
      <c r="D165" s="11" t="s">
        <v>191</v>
      </c>
      <c r="E165" s="4">
        <v>240</v>
      </c>
      <c r="F165" s="28">
        <f>34.5+28</f>
        <v>62.5</v>
      </c>
      <c r="G165" s="27">
        <f>F165</f>
        <v>62.5</v>
      </c>
      <c r="H165" s="27"/>
      <c r="I165" s="27"/>
      <c r="J165" s="27"/>
      <c r="K165" s="27"/>
      <c r="L165" s="27"/>
      <c r="M165" s="27"/>
      <c r="N165" s="27"/>
      <c r="O165" s="27">
        <v>-57.5</v>
      </c>
      <c r="P165" s="27">
        <f>O165</f>
        <v>-57.5</v>
      </c>
      <c r="Q165" s="27"/>
      <c r="R165" s="27">
        <f>F165+O165</f>
        <v>5</v>
      </c>
      <c r="S165" s="27">
        <f>R165</f>
        <v>5</v>
      </c>
      <c r="T165" s="27"/>
    </row>
    <row r="166" spans="1:20" ht="48" customHeight="1">
      <c r="A166" s="16" t="s">
        <v>39</v>
      </c>
      <c r="B166" s="13" t="s">
        <v>19</v>
      </c>
      <c r="C166" s="13"/>
      <c r="D166" s="13"/>
      <c r="E166" s="11"/>
      <c r="F166" s="28">
        <f>F167</f>
        <v>20521.692</v>
      </c>
      <c r="G166" s="28">
        <f aca="true" t="shared" si="55" ref="G166:N166">G167</f>
        <v>20521.692</v>
      </c>
      <c r="H166" s="28"/>
      <c r="I166" s="28">
        <f t="shared" si="55"/>
        <v>0</v>
      </c>
      <c r="J166" s="28">
        <f t="shared" si="55"/>
        <v>0</v>
      </c>
      <c r="K166" s="28">
        <f t="shared" si="55"/>
        <v>0</v>
      </c>
      <c r="L166" s="28">
        <f t="shared" si="55"/>
        <v>0</v>
      </c>
      <c r="M166" s="28">
        <f t="shared" si="55"/>
        <v>0</v>
      </c>
      <c r="N166" s="28">
        <f t="shared" si="55"/>
        <v>0</v>
      </c>
      <c r="O166" s="28"/>
      <c r="P166" s="28"/>
      <c r="Q166" s="27"/>
      <c r="R166" s="27">
        <f t="shared" si="32"/>
        <v>20521.692</v>
      </c>
      <c r="S166" s="27">
        <f t="shared" si="33"/>
        <v>20521.692</v>
      </c>
      <c r="T166" s="27"/>
    </row>
    <row r="167" spans="1:20" ht="48.75" customHeight="1">
      <c r="A167" s="16" t="s">
        <v>54</v>
      </c>
      <c r="B167" s="13" t="s">
        <v>19</v>
      </c>
      <c r="C167" s="13" t="s">
        <v>11</v>
      </c>
      <c r="D167" s="13"/>
      <c r="E167" s="11"/>
      <c r="F167" s="28">
        <f>F168+F173</f>
        <v>20521.692</v>
      </c>
      <c r="G167" s="28">
        <f>G168+G173</f>
        <v>20521.692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>
        <f>R168+R173</f>
        <v>20521.692</v>
      </c>
      <c r="S167" s="28">
        <f>S168+S173</f>
        <v>20521.692</v>
      </c>
      <c r="T167" s="27"/>
    </row>
    <row r="168" spans="1:20" ht="50.25" customHeight="1">
      <c r="A168" s="23" t="s">
        <v>128</v>
      </c>
      <c r="B168" s="11" t="s">
        <v>19</v>
      </c>
      <c r="C168" s="11" t="s">
        <v>11</v>
      </c>
      <c r="D168" s="11" t="s">
        <v>91</v>
      </c>
      <c r="E168" s="11"/>
      <c r="F168" s="28">
        <f>F172</f>
        <v>20508.872</v>
      </c>
      <c r="G168" s="28">
        <f aca="true" t="shared" si="56" ref="G168:N168">G172</f>
        <v>20508.872</v>
      </c>
      <c r="H168" s="28"/>
      <c r="I168" s="28">
        <f t="shared" si="56"/>
        <v>0</v>
      </c>
      <c r="J168" s="28">
        <f t="shared" si="56"/>
        <v>0</v>
      </c>
      <c r="K168" s="28">
        <f t="shared" si="56"/>
        <v>0</v>
      </c>
      <c r="L168" s="28">
        <f t="shared" si="56"/>
        <v>20508.872</v>
      </c>
      <c r="M168" s="28">
        <f t="shared" si="56"/>
        <v>20508.872</v>
      </c>
      <c r="N168" s="28">
        <f t="shared" si="56"/>
        <v>0</v>
      </c>
      <c r="O168" s="28"/>
      <c r="P168" s="28"/>
      <c r="Q168" s="27"/>
      <c r="R168" s="27">
        <f t="shared" si="32"/>
        <v>20508.872</v>
      </c>
      <c r="S168" s="27">
        <f t="shared" si="33"/>
        <v>20508.872</v>
      </c>
      <c r="T168" s="27"/>
    </row>
    <row r="169" spans="1:20" ht="40.5" customHeight="1">
      <c r="A169" s="23" t="s">
        <v>130</v>
      </c>
      <c r="B169" s="11" t="s">
        <v>19</v>
      </c>
      <c r="C169" s="11" t="s">
        <v>11</v>
      </c>
      <c r="D169" s="11" t="s">
        <v>129</v>
      </c>
      <c r="E169" s="11"/>
      <c r="F169" s="28">
        <f>F171</f>
        <v>20508.872</v>
      </c>
      <c r="G169" s="28">
        <f aca="true" t="shared" si="57" ref="G169:N169">G171</f>
        <v>20508.872</v>
      </c>
      <c r="H169" s="28"/>
      <c r="I169" s="28">
        <f t="shared" si="57"/>
        <v>0</v>
      </c>
      <c r="J169" s="28">
        <f t="shared" si="57"/>
        <v>0</v>
      </c>
      <c r="K169" s="28">
        <f t="shared" si="57"/>
        <v>0</v>
      </c>
      <c r="L169" s="28">
        <f t="shared" si="57"/>
        <v>20508.872</v>
      </c>
      <c r="M169" s="28">
        <f t="shared" si="57"/>
        <v>20508.872</v>
      </c>
      <c r="N169" s="28">
        <f t="shared" si="57"/>
        <v>0</v>
      </c>
      <c r="O169" s="28"/>
      <c r="P169" s="28"/>
      <c r="Q169" s="27"/>
      <c r="R169" s="27">
        <f t="shared" si="32"/>
        <v>20508.872</v>
      </c>
      <c r="S169" s="27">
        <f t="shared" si="33"/>
        <v>20508.872</v>
      </c>
      <c r="T169" s="27"/>
    </row>
    <row r="170" spans="1:20" ht="72" customHeight="1">
      <c r="A170" s="32" t="s">
        <v>88</v>
      </c>
      <c r="B170" s="11" t="s">
        <v>19</v>
      </c>
      <c r="C170" s="11" t="s">
        <v>11</v>
      </c>
      <c r="D170" s="11" t="s">
        <v>132</v>
      </c>
      <c r="E170" s="11"/>
      <c r="F170" s="28">
        <f>F171</f>
        <v>20508.872</v>
      </c>
      <c r="G170" s="28">
        <f aca="true" t="shared" si="58" ref="G170:N170">G171</f>
        <v>20508.872</v>
      </c>
      <c r="H170" s="28"/>
      <c r="I170" s="28">
        <f t="shared" si="58"/>
        <v>0</v>
      </c>
      <c r="J170" s="28">
        <f t="shared" si="58"/>
        <v>0</v>
      </c>
      <c r="K170" s="28">
        <f t="shared" si="58"/>
        <v>0</v>
      </c>
      <c r="L170" s="28">
        <f t="shared" si="58"/>
        <v>20508.872</v>
      </c>
      <c r="M170" s="28">
        <f t="shared" si="58"/>
        <v>20508.872</v>
      </c>
      <c r="N170" s="28">
        <f t="shared" si="58"/>
        <v>0</v>
      </c>
      <c r="O170" s="28"/>
      <c r="P170" s="28"/>
      <c r="Q170" s="27"/>
      <c r="R170" s="27">
        <f t="shared" si="32"/>
        <v>20508.872</v>
      </c>
      <c r="S170" s="27">
        <f t="shared" si="33"/>
        <v>20508.872</v>
      </c>
      <c r="T170" s="27"/>
    </row>
    <row r="171" spans="1:20" ht="18" customHeight="1">
      <c r="A171" s="16" t="s">
        <v>69</v>
      </c>
      <c r="B171" s="11" t="s">
        <v>19</v>
      </c>
      <c r="C171" s="11" t="s">
        <v>11</v>
      </c>
      <c r="D171" s="11" t="s">
        <v>132</v>
      </c>
      <c r="E171" s="11" t="s">
        <v>64</v>
      </c>
      <c r="F171" s="28">
        <f>F172</f>
        <v>20508.872</v>
      </c>
      <c r="G171" s="27">
        <f>G172</f>
        <v>20508.872</v>
      </c>
      <c r="H171" s="27"/>
      <c r="I171" s="27">
        <f>I172</f>
        <v>0</v>
      </c>
      <c r="J171" s="27">
        <f>J172</f>
        <v>0</v>
      </c>
      <c r="K171" s="27"/>
      <c r="L171" s="27">
        <f>F171+I171</f>
        <v>20508.872</v>
      </c>
      <c r="M171" s="27">
        <f>L171</f>
        <v>20508.872</v>
      </c>
      <c r="N171" s="27"/>
      <c r="O171" s="27"/>
      <c r="P171" s="27"/>
      <c r="Q171" s="27"/>
      <c r="R171" s="27">
        <f t="shared" si="32"/>
        <v>20508.872</v>
      </c>
      <c r="S171" s="27">
        <f t="shared" si="33"/>
        <v>20508.872</v>
      </c>
      <c r="T171" s="27"/>
    </row>
    <row r="172" spans="1:20" ht="15.75" customHeight="1">
      <c r="A172" s="8" t="s">
        <v>81</v>
      </c>
      <c r="B172" s="11" t="s">
        <v>19</v>
      </c>
      <c r="C172" s="11" t="s">
        <v>11</v>
      </c>
      <c r="D172" s="11" t="s">
        <v>132</v>
      </c>
      <c r="E172" s="11" t="s">
        <v>18</v>
      </c>
      <c r="F172" s="27">
        <f>27760.212-7251.34</f>
        <v>20508.872</v>
      </c>
      <c r="G172" s="27">
        <f>F172-H172</f>
        <v>20508.872</v>
      </c>
      <c r="H172" s="27"/>
      <c r="I172" s="27"/>
      <c r="J172" s="27">
        <f>I172</f>
        <v>0</v>
      </c>
      <c r="K172" s="27"/>
      <c r="L172" s="27">
        <f>F172+I172</f>
        <v>20508.872</v>
      </c>
      <c r="M172" s="27">
        <f>L172</f>
        <v>20508.872</v>
      </c>
      <c r="N172" s="27"/>
      <c r="O172" s="27"/>
      <c r="P172" s="27"/>
      <c r="Q172" s="27"/>
      <c r="R172" s="27">
        <f t="shared" si="32"/>
        <v>20508.872</v>
      </c>
      <c r="S172" s="27">
        <f t="shared" si="33"/>
        <v>20508.872</v>
      </c>
      <c r="T172" s="27"/>
    </row>
    <row r="173" spans="1:20" ht="30.75" customHeight="1">
      <c r="A173" s="8" t="s">
        <v>94</v>
      </c>
      <c r="B173" s="11" t="s">
        <v>19</v>
      </c>
      <c r="C173" s="11" t="s">
        <v>11</v>
      </c>
      <c r="D173" s="11" t="s">
        <v>89</v>
      </c>
      <c r="E173" s="11"/>
      <c r="F173" s="27">
        <f aca="true" t="shared" si="59" ref="F173:G175">F174</f>
        <v>12.82</v>
      </c>
      <c r="G173" s="27">
        <f t="shared" si="59"/>
        <v>12.82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>
        <f t="shared" si="32"/>
        <v>12.82</v>
      </c>
      <c r="S173" s="27">
        <f t="shared" si="33"/>
        <v>12.82</v>
      </c>
      <c r="T173" s="27"/>
    </row>
    <row r="174" spans="1:20" ht="68.25" customHeight="1">
      <c r="A174" s="8" t="s">
        <v>88</v>
      </c>
      <c r="B174" s="11" t="s">
        <v>19</v>
      </c>
      <c r="C174" s="11" t="s">
        <v>11</v>
      </c>
      <c r="D174" s="11" t="s">
        <v>131</v>
      </c>
      <c r="E174" s="11"/>
      <c r="F174" s="27">
        <f t="shared" si="59"/>
        <v>12.82</v>
      </c>
      <c r="G174" s="27">
        <f t="shared" si="59"/>
        <v>12.82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>
        <f t="shared" si="32"/>
        <v>12.82</v>
      </c>
      <c r="S174" s="27">
        <f t="shared" si="33"/>
        <v>12.82</v>
      </c>
      <c r="T174" s="27"/>
    </row>
    <row r="175" spans="1:20" ht="15.75" customHeight="1">
      <c r="A175" s="16" t="s">
        <v>69</v>
      </c>
      <c r="B175" s="11" t="s">
        <v>19</v>
      </c>
      <c r="C175" s="11" t="s">
        <v>11</v>
      </c>
      <c r="D175" s="11" t="s">
        <v>131</v>
      </c>
      <c r="E175" s="11" t="s">
        <v>64</v>
      </c>
      <c r="F175" s="27">
        <f t="shared" si="59"/>
        <v>12.82</v>
      </c>
      <c r="G175" s="27">
        <f t="shared" si="59"/>
        <v>12.82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>
        <f t="shared" si="32"/>
        <v>12.82</v>
      </c>
      <c r="S175" s="27">
        <f t="shared" si="33"/>
        <v>12.82</v>
      </c>
      <c r="T175" s="27"/>
    </row>
    <row r="176" spans="1:20" ht="15.75" customHeight="1">
      <c r="A176" s="8" t="s">
        <v>81</v>
      </c>
      <c r="B176" s="11" t="s">
        <v>19</v>
      </c>
      <c r="C176" s="11" t="s">
        <v>11</v>
      </c>
      <c r="D176" s="11" t="s">
        <v>131</v>
      </c>
      <c r="E176" s="11" t="s">
        <v>18</v>
      </c>
      <c r="F176" s="27">
        <v>12.82</v>
      </c>
      <c r="G176" s="27">
        <f>F176</f>
        <v>12.82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>
        <f t="shared" si="32"/>
        <v>12.82</v>
      </c>
      <c r="S176" s="27">
        <f t="shared" si="33"/>
        <v>12.82</v>
      </c>
      <c r="T176" s="27"/>
    </row>
    <row r="177" spans="1:20" ht="17.25" customHeight="1">
      <c r="A177" s="15" t="s">
        <v>30</v>
      </c>
      <c r="B177" s="9"/>
      <c r="C177" s="9"/>
      <c r="D177" s="9"/>
      <c r="E177" s="9"/>
      <c r="F177" s="25">
        <f>F178+F214+F230</f>
        <v>18084.906679999996</v>
      </c>
      <c r="G177" s="25">
        <f aca="true" t="shared" si="60" ref="G177:S177">G178+G214+G230</f>
        <v>18084.906679999996</v>
      </c>
      <c r="H177" s="25"/>
      <c r="I177" s="25">
        <f t="shared" si="60"/>
        <v>0</v>
      </c>
      <c r="J177" s="25">
        <f t="shared" si="60"/>
        <v>0</v>
      </c>
      <c r="K177" s="25">
        <f t="shared" si="60"/>
        <v>0</v>
      </c>
      <c r="L177" s="25">
        <f t="shared" si="60"/>
        <v>465.00700000000006</v>
      </c>
      <c r="M177" s="25">
        <f t="shared" si="60"/>
        <v>465.00700000000006</v>
      </c>
      <c r="N177" s="25">
        <f t="shared" si="60"/>
        <v>0</v>
      </c>
      <c r="O177" s="25">
        <f>O178+O214+O230</f>
        <v>102.36035999999999</v>
      </c>
      <c r="P177" s="25">
        <f t="shared" si="60"/>
        <v>102.36035999999999</v>
      </c>
      <c r="Q177" s="25"/>
      <c r="R177" s="25">
        <f t="shared" si="60"/>
        <v>18187.26704</v>
      </c>
      <c r="S177" s="25">
        <f t="shared" si="60"/>
        <v>18187.26704</v>
      </c>
      <c r="T177" s="27"/>
    </row>
    <row r="178" spans="1:20" ht="19.5" customHeight="1">
      <c r="A178" s="8" t="s">
        <v>5</v>
      </c>
      <c r="B178" s="9" t="s">
        <v>7</v>
      </c>
      <c r="C178" s="9"/>
      <c r="D178" s="9"/>
      <c r="E178" s="9"/>
      <c r="F178" s="27">
        <f>F179</f>
        <v>15949.306779999997</v>
      </c>
      <c r="G178" s="27">
        <f aca="true" t="shared" si="61" ref="G178:S178">G179</f>
        <v>15949.306779999997</v>
      </c>
      <c r="H178" s="27"/>
      <c r="I178" s="27">
        <f t="shared" si="61"/>
        <v>0</v>
      </c>
      <c r="J178" s="27">
        <f t="shared" si="61"/>
        <v>0</v>
      </c>
      <c r="K178" s="27">
        <f t="shared" si="61"/>
        <v>0</v>
      </c>
      <c r="L178" s="27">
        <f t="shared" si="61"/>
        <v>0</v>
      </c>
      <c r="M178" s="27">
        <f t="shared" si="61"/>
        <v>0</v>
      </c>
      <c r="N178" s="27">
        <f t="shared" si="61"/>
        <v>0</v>
      </c>
      <c r="O178" s="27">
        <f t="shared" si="61"/>
        <v>-44.133700000000005</v>
      </c>
      <c r="P178" s="27">
        <f t="shared" si="61"/>
        <v>-44.133700000000005</v>
      </c>
      <c r="Q178" s="27"/>
      <c r="R178" s="27">
        <f t="shared" si="61"/>
        <v>15905.173079999997</v>
      </c>
      <c r="S178" s="27">
        <f t="shared" si="61"/>
        <v>15905.173079999997</v>
      </c>
      <c r="T178" s="27"/>
    </row>
    <row r="179" spans="1:20" ht="20.25" customHeight="1">
      <c r="A179" s="10" t="s">
        <v>23</v>
      </c>
      <c r="B179" s="11" t="s">
        <v>7</v>
      </c>
      <c r="C179" s="11" t="s">
        <v>16</v>
      </c>
      <c r="D179" s="11"/>
      <c r="E179" s="11"/>
      <c r="F179" s="27">
        <f>F180+F185+F197+F209</f>
        <v>15949.306779999997</v>
      </c>
      <c r="G179" s="27">
        <f aca="true" t="shared" si="62" ref="G179:S179">G180+G185+G197+G209</f>
        <v>15949.306779999997</v>
      </c>
      <c r="H179" s="27"/>
      <c r="I179" s="27">
        <f t="shared" si="62"/>
        <v>0</v>
      </c>
      <c r="J179" s="27">
        <f t="shared" si="62"/>
        <v>0</v>
      </c>
      <c r="K179" s="27">
        <f t="shared" si="62"/>
        <v>0</v>
      </c>
      <c r="L179" s="27">
        <f t="shared" si="62"/>
        <v>0</v>
      </c>
      <c r="M179" s="27">
        <f t="shared" si="62"/>
        <v>0</v>
      </c>
      <c r="N179" s="27">
        <f t="shared" si="62"/>
        <v>0</v>
      </c>
      <c r="O179" s="27">
        <f t="shared" si="62"/>
        <v>-44.133700000000005</v>
      </c>
      <c r="P179" s="27">
        <f t="shared" si="62"/>
        <v>-44.133700000000005</v>
      </c>
      <c r="Q179" s="27"/>
      <c r="R179" s="27">
        <f t="shared" si="62"/>
        <v>15905.173079999997</v>
      </c>
      <c r="S179" s="27">
        <f t="shared" si="62"/>
        <v>15905.173079999997</v>
      </c>
      <c r="T179" s="27"/>
    </row>
    <row r="180" spans="1:20" ht="54" customHeight="1">
      <c r="A180" s="10" t="s">
        <v>123</v>
      </c>
      <c r="B180" s="11" t="s">
        <v>7</v>
      </c>
      <c r="C180" s="11" t="s">
        <v>16</v>
      </c>
      <c r="D180" s="11" t="s">
        <v>190</v>
      </c>
      <c r="E180" s="11"/>
      <c r="F180" s="27">
        <f>F181</f>
        <v>8.92</v>
      </c>
      <c r="G180" s="27">
        <f>G181</f>
        <v>8.92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>
        <f>R181</f>
        <v>8.92</v>
      </c>
      <c r="S180" s="27">
        <f>S181</f>
        <v>8.92</v>
      </c>
      <c r="T180" s="27"/>
    </row>
    <row r="181" spans="1:20" ht="34.5" customHeight="1">
      <c r="A181" s="10" t="s">
        <v>125</v>
      </c>
      <c r="B181" s="11" t="s">
        <v>7</v>
      </c>
      <c r="C181" s="11" t="s">
        <v>16</v>
      </c>
      <c r="D181" s="11" t="s">
        <v>124</v>
      </c>
      <c r="E181" s="11"/>
      <c r="F181" s="27">
        <f>F182</f>
        <v>8.92</v>
      </c>
      <c r="G181" s="27">
        <f aca="true" t="shared" si="63" ref="G181:S181">G182</f>
        <v>8.92</v>
      </c>
      <c r="H181" s="27"/>
      <c r="I181" s="27">
        <f t="shared" si="63"/>
        <v>0</v>
      </c>
      <c r="J181" s="27">
        <f t="shared" si="63"/>
        <v>0</v>
      </c>
      <c r="K181" s="27">
        <f t="shared" si="63"/>
        <v>0</v>
      </c>
      <c r="L181" s="27">
        <f t="shared" si="63"/>
        <v>0</v>
      </c>
      <c r="M181" s="27">
        <f t="shared" si="63"/>
        <v>0</v>
      </c>
      <c r="N181" s="27">
        <f t="shared" si="63"/>
        <v>0</v>
      </c>
      <c r="O181" s="27"/>
      <c r="P181" s="27"/>
      <c r="Q181" s="27"/>
      <c r="R181" s="27">
        <f t="shared" si="63"/>
        <v>8.92</v>
      </c>
      <c r="S181" s="27">
        <f t="shared" si="63"/>
        <v>8.92</v>
      </c>
      <c r="T181" s="27"/>
    </row>
    <row r="182" spans="1:20" ht="60" customHeight="1">
      <c r="A182" s="29" t="s">
        <v>126</v>
      </c>
      <c r="B182" s="11" t="s">
        <v>7</v>
      </c>
      <c r="C182" s="11" t="s">
        <v>16</v>
      </c>
      <c r="D182" s="11" t="s">
        <v>127</v>
      </c>
      <c r="E182" s="11"/>
      <c r="F182" s="27">
        <f>F183</f>
        <v>8.92</v>
      </c>
      <c r="G182" s="27">
        <f aca="true" t="shared" si="64" ref="G182:S182">G183</f>
        <v>8.92</v>
      </c>
      <c r="H182" s="27"/>
      <c r="I182" s="27">
        <f t="shared" si="64"/>
        <v>0</v>
      </c>
      <c r="J182" s="27">
        <f t="shared" si="64"/>
        <v>0</v>
      </c>
      <c r="K182" s="27">
        <f t="shared" si="64"/>
        <v>0</v>
      </c>
      <c r="L182" s="27">
        <f t="shared" si="64"/>
        <v>0</v>
      </c>
      <c r="M182" s="27">
        <f t="shared" si="64"/>
        <v>0</v>
      </c>
      <c r="N182" s="27">
        <f t="shared" si="64"/>
        <v>0</v>
      </c>
      <c r="O182" s="27"/>
      <c r="P182" s="27"/>
      <c r="Q182" s="27"/>
      <c r="R182" s="27">
        <f t="shared" si="64"/>
        <v>8.92</v>
      </c>
      <c r="S182" s="27">
        <f t="shared" si="64"/>
        <v>8.92</v>
      </c>
      <c r="T182" s="27"/>
    </row>
    <row r="183" spans="1:20" ht="26.25" customHeight="1">
      <c r="A183" s="10" t="s">
        <v>57</v>
      </c>
      <c r="B183" s="11" t="s">
        <v>7</v>
      </c>
      <c r="C183" s="11" t="s">
        <v>16</v>
      </c>
      <c r="D183" s="11" t="s">
        <v>127</v>
      </c>
      <c r="E183" s="11" t="s">
        <v>61</v>
      </c>
      <c r="F183" s="27">
        <f>F184</f>
        <v>8.92</v>
      </c>
      <c r="G183" s="27">
        <f>G184</f>
        <v>8.92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>
        <f>R184</f>
        <v>8.92</v>
      </c>
      <c r="S183" s="27">
        <f>S184</f>
        <v>8.92</v>
      </c>
      <c r="T183" s="27"/>
    </row>
    <row r="184" spans="1:20" ht="25.5" customHeight="1">
      <c r="A184" s="10" t="s">
        <v>58</v>
      </c>
      <c r="B184" s="11" t="s">
        <v>7</v>
      </c>
      <c r="C184" s="11" t="s">
        <v>16</v>
      </c>
      <c r="D184" s="11" t="s">
        <v>127</v>
      </c>
      <c r="E184" s="11" t="s">
        <v>62</v>
      </c>
      <c r="F184" s="27">
        <f>8.12+0.8</f>
        <v>8.92</v>
      </c>
      <c r="G184" s="27">
        <f>F184</f>
        <v>8.92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>
        <f>F184+O184</f>
        <v>8.92</v>
      </c>
      <c r="S184" s="27">
        <f>R184</f>
        <v>8.92</v>
      </c>
      <c r="T184" s="27"/>
    </row>
    <row r="185" spans="1:20" ht="48" customHeight="1">
      <c r="A185" s="10" t="s">
        <v>116</v>
      </c>
      <c r="B185" s="11" t="s">
        <v>7</v>
      </c>
      <c r="C185" s="11" t="s">
        <v>16</v>
      </c>
      <c r="D185" s="11" t="s">
        <v>115</v>
      </c>
      <c r="E185" s="11"/>
      <c r="F185" s="27">
        <f>F186+F193</f>
        <v>2078</v>
      </c>
      <c r="G185" s="27">
        <f aca="true" t="shared" si="65" ref="G185:P185">G186+G193</f>
        <v>2078</v>
      </c>
      <c r="H185" s="27"/>
      <c r="I185" s="27">
        <f t="shared" si="65"/>
        <v>0</v>
      </c>
      <c r="J185" s="27">
        <f t="shared" si="65"/>
        <v>0</v>
      </c>
      <c r="K185" s="27">
        <f t="shared" si="65"/>
        <v>0</v>
      </c>
      <c r="L185" s="27">
        <f t="shared" si="65"/>
        <v>0</v>
      </c>
      <c r="M185" s="27">
        <f t="shared" si="65"/>
        <v>0</v>
      </c>
      <c r="N185" s="27">
        <f t="shared" si="65"/>
        <v>0</v>
      </c>
      <c r="O185" s="27">
        <f t="shared" si="65"/>
        <v>-57.9</v>
      </c>
      <c r="P185" s="27">
        <f t="shared" si="65"/>
        <v>-57.9</v>
      </c>
      <c r="Q185" s="27"/>
      <c r="R185" s="27">
        <f>R186+R193</f>
        <v>2020.1</v>
      </c>
      <c r="S185" s="27">
        <f>S186+S193</f>
        <v>2020.1</v>
      </c>
      <c r="T185" s="27"/>
    </row>
    <row r="186" spans="1:20" ht="21.75" customHeight="1">
      <c r="A186" s="10" t="s">
        <v>118</v>
      </c>
      <c r="B186" s="11" t="s">
        <v>7</v>
      </c>
      <c r="C186" s="11" t="s">
        <v>16</v>
      </c>
      <c r="D186" s="11" t="s">
        <v>117</v>
      </c>
      <c r="E186" s="11"/>
      <c r="F186" s="27">
        <f>F190+F187</f>
        <v>1978</v>
      </c>
      <c r="G186" s="27">
        <f aca="true" t="shared" si="66" ref="G186:S186">G190+G187</f>
        <v>1978</v>
      </c>
      <c r="H186" s="27"/>
      <c r="I186" s="27">
        <f t="shared" si="66"/>
        <v>0</v>
      </c>
      <c r="J186" s="27">
        <f t="shared" si="66"/>
        <v>0</v>
      </c>
      <c r="K186" s="27">
        <f t="shared" si="66"/>
        <v>0</v>
      </c>
      <c r="L186" s="27">
        <f t="shared" si="66"/>
        <v>0</v>
      </c>
      <c r="M186" s="27">
        <f t="shared" si="66"/>
        <v>0</v>
      </c>
      <c r="N186" s="27">
        <f t="shared" si="66"/>
        <v>0</v>
      </c>
      <c r="O186" s="27">
        <f t="shared" si="66"/>
        <v>-17.9</v>
      </c>
      <c r="P186" s="27">
        <f t="shared" si="66"/>
        <v>-17.9</v>
      </c>
      <c r="Q186" s="27"/>
      <c r="R186" s="27">
        <f t="shared" si="66"/>
        <v>1960.1</v>
      </c>
      <c r="S186" s="27">
        <f t="shared" si="66"/>
        <v>1960.1</v>
      </c>
      <c r="T186" s="27"/>
    </row>
    <row r="187" spans="1:20" ht="21.75" customHeight="1">
      <c r="A187" s="10" t="s">
        <v>197</v>
      </c>
      <c r="B187" s="11" t="s">
        <v>7</v>
      </c>
      <c r="C187" s="11" t="s">
        <v>16</v>
      </c>
      <c r="D187" s="11" t="s">
        <v>196</v>
      </c>
      <c r="E187" s="11"/>
      <c r="F187" s="27">
        <f>F188</f>
        <v>900</v>
      </c>
      <c r="G187" s="27">
        <f>G188</f>
        <v>900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>
        <f>R188</f>
        <v>900</v>
      </c>
      <c r="S187" s="27">
        <f>S188</f>
        <v>900</v>
      </c>
      <c r="T187" s="27"/>
    </row>
    <row r="188" spans="1:20" ht="23.25" customHeight="1">
      <c r="A188" s="10" t="s">
        <v>57</v>
      </c>
      <c r="B188" s="11" t="s">
        <v>7</v>
      </c>
      <c r="C188" s="11" t="s">
        <v>16</v>
      </c>
      <c r="D188" s="11" t="s">
        <v>196</v>
      </c>
      <c r="E188" s="11" t="s">
        <v>61</v>
      </c>
      <c r="F188" s="27">
        <f>F189</f>
        <v>900</v>
      </c>
      <c r="G188" s="27">
        <f>G189</f>
        <v>900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>
        <f>R189</f>
        <v>900</v>
      </c>
      <c r="S188" s="27">
        <f>S189</f>
        <v>900</v>
      </c>
      <c r="T188" s="27"/>
    </row>
    <row r="189" spans="1:20" ht="24.75" customHeight="1">
      <c r="A189" s="10" t="s">
        <v>58</v>
      </c>
      <c r="B189" s="11" t="s">
        <v>7</v>
      </c>
      <c r="C189" s="11" t="s">
        <v>16</v>
      </c>
      <c r="D189" s="11" t="s">
        <v>196</v>
      </c>
      <c r="E189" s="11" t="s">
        <v>62</v>
      </c>
      <c r="F189" s="27">
        <v>900</v>
      </c>
      <c r="G189" s="27">
        <f>F189</f>
        <v>900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>
        <f>F189+O189</f>
        <v>900</v>
      </c>
      <c r="S189" s="27">
        <f>R189</f>
        <v>900</v>
      </c>
      <c r="T189" s="27"/>
    </row>
    <row r="190" spans="1:20" ht="45.75" customHeight="1">
      <c r="A190" s="10" t="s">
        <v>164</v>
      </c>
      <c r="B190" s="11" t="s">
        <v>7</v>
      </c>
      <c r="C190" s="11" t="s">
        <v>16</v>
      </c>
      <c r="D190" s="11" t="s">
        <v>119</v>
      </c>
      <c r="E190" s="11"/>
      <c r="F190" s="27">
        <f>F191</f>
        <v>1078</v>
      </c>
      <c r="G190" s="27">
        <f>G191</f>
        <v>1078</v>
      </c>
      <c r="H190" s="27"/>
      <c r="I190" s="27">
        <f aca="true" t="shared" si="67" ref="I190:N190">I191</f>
        <v>0</v>
      </c>
      <c r="J190" s="27">
        <f t="shared" si="67"/>
        <v>0</v>
      </c>
      <c r="K190" s="27">
        <f t="shared" si="67"/>
        <v>0</v>
      </c>
      <c r="L190" s="27">
        <f t="shared" si="67"/>
        <v>0</v>
      </c>
      <c r="M190" s="27">
        <f t="shared" si="67"/>
        <v>0</v>
      </c>
      <c r="N190" s="27">
        <f t="shared" si="67"/>
        <v>0</v>
      </c>
      <c r="O190" s="27">
        <f>O191</f>
        <v>-17.9</v>
      </c>
      <c r="P190" s="27">
        <f>P191</f>
        <v>-17.9</v>
      </c>
      <c r="Q190" s="27"/>
      <c r="R190" s="27">
        <f>R191</f>
        <v>1060.1</v>
      </c>
      <c r="S190" s="27">
        <f>S191</f>
        <v>1060.1</v>
      </c>
      <c r="T190" s="27"/>
    </row>
    <row r="191" spans="1:20" ht="21.75" customHeight="1">
      <c r="A191" s="10" t="s">
        <v>57</v>
      </c>
      <c r="B191" s="11" t="s">
        <v>7</v>
      </c>
      <c r="C191" s="11" t="s">
        <v>16</v>
      </c>
      <c r="D191" s="11" t="s">
        <v>119</v>
      </c>
      <c r="E191" s="11" t="s">
        <v>61</v>
      </c>
      <c r="F191" s="27">
        <f>F192</f>
        <v>1078</v>
      </c>
      <c r="G191" s="27">
        <f>G192</f>
        <v>1078</v>
      </c>
      <c r="H191" s="27"/>
      <c r="I191" s="27"/>
      <c r="J191" s="27"/>
      <c r="K191" s="27"/>
      <c r="L191" s="27"/>
      <c r="M191" s="27"/>
      <c r="N191" s="27"/>
      <c r="O191" s="27">
        <f>O192</f>
        <v>-17.9</v>
      </c>
      <c r="P191" s="27">
        <f>P192</f>
        <v>-17.9</v>
      </c>
      <c r="Q191" s="27"/>
      <c r="R191" s="27">
        <f>F191+O191</f>
        <v>1060.1</v>
      </c>
      <c r="S191" s="27">
        <f>R191</f>
        <v>1060.1</v>
      </c>
      <c r="T191" s="27"/>
    </row>
    <row r="192" spans="1:20" ht="24" customHeight="1">
      <c r="A192" s="10" t="s">
        <v>58</v>
      </c>
      <c r="B192" s="11" t="s">
        <v>7</v>
      </c>
      <c r="C192" s="11" t="s">
        <v>16</v>
      </c>
      <c r="D192" s="11" t="s">
        <v>119</v>
      </c>
      <c r="E192" s="11" t="s">
        <v>62</v>
      </c>
      <c r="F192" s="27">
        <f>30+882+166</f>
        <v>1078</v>
      </c>
      <c r="G192" s="27">
        <f>F192</f>
        <v>1078</v>
      </c>
      <c r="H192" s="27"/>
      <c r="I192" s="27"/>
      <c r="J192" s="27"/>
      <c r="K192" s="27"/>
      <c r="L192" s="27"/>
      <c r="M192" s="27"/>
      <c r="N192" s="27"/>
      <c r="O192" s="27">
        <v>-17.9</v>
      </c>
      <c r="P192" s="27">
        <f>O192</f>
        <v>-17.9</v>
      </c>
      <c r="Q192" s="27"/>
      <c r="R192" s="27">
        <f aca="true" t="shared" si="68" ref="R192:R248">F192+O192</f>
        <v>1060.1</v>
      </c>
      <c r="S192" s="27">
        <f aca="true" t="shared" si="69" ref="S192:S248">R192</f>
        <v>1060.1</v>
      </c>
      <c r="T192" s="27"/>
    </row>
    <row r="193" spans="1:20" ht="36.75" customHeight="1">
      <c r="A193" s="10" t="s">
        <v>121</v>
      </c>
      <c r="B193" s="11" t="s">
        <v>7</v>
      </c>
      <c r="C193" s="11" t="s">
        <v>16</v>
      </c>
      <c r="D193" s="11" t="s">
        <v>162</v>
      </c>
      <c r="E193" s="11"/>
      <c r="F193" s="27">
        <f aca="true" t="shared" si="70" ref="F193:N195">F194</f>
        <v>100</v>
      </c>
      <c r="G193" s="27">
        <f t="shared" si="70"/>
        <v>100</v>
      </c>
      <c r="H193" s="27"/>
      <c r="I193" s="27">
        <f t="shared" si="70"/>
        <v>0</v>
      </c>
      <c r="J193" s="27">
        <f t="shared" si="70"/>
        <v>0</v>
      </c>
      <c r="K193" s="27">
        <f t="shared" si="70"/>
        <v>0</v>
      </c>
      <c r="L193" s="27">
        <f t="shared" si="70"/>
        <v>0</v>
      </c>
      <c r="M193" s="27">
        <f t="shared" si="70"/>
        <v>0</v>
      </c>
      <c r="N193" s="27">
        <f t="shared" si="70"/>
        <v>0</v>
      </c>
      <c r="O193" s="27">
        <f aca="true" t="shared" si="71" ref="O193:P195">O194</f>
        <v>-40</v>
      </c>
      <c r="P193" s="27">
        <f t="shared" si="71"/>
        <v>-40</v>
      </c>
      <c r="Q193" s="27"/>
      <c r="R193" s="27">
        <f t="shared" si="68"/>
        <v>60</v>
      </c>
      <c r="S193" s="27">
        <f t="shared" si="69"/>
        <v>60</v>
      </c>
      <c r="T193" s="27"/>
    </row>
    <row r="194" spans="1:20" ht="49.5" customHeight="1">
      <c r="A194" s="10" t="s">
        <v>164</v>
      </c>
      <c r="B194" s="11" t="s">
        <v>7</v>
      </c>
      <c r="C194" s="11" t="s">
        <v>16</v>
      </c>
      <c r="D194" s="11" t="s">
        <v>120</v>
      </c>
      <c r="E194" s="11"/>
      <c r="F194" s="27">
        <f t="shared" si="70"/>
        <v>100</v>
      </c>
      <c r="G194" s="27">
        <f t="shared" si="70"/>
        <v>100</v>
      </c>
      <c r="H194" s="27"/>
      <c r="I194" s="27">
        <f t="shared" si="70"/>
        <v>0</v>
      </c>
      <c r="J194" s="27">
        <f t="shared" si="70"/>
        <v>0</v>
      </c>
      <c r="K194" s="27">
        <f t="shared" si="70"/>
        <v>0</v>
      </c>
      <c r="L194" s="27">
        <f t="shared" si="70"/>
        <v>0</v>
      </c>
      <c r="M194" s="27">
        <f t="shared" si="70"/>
        <v>0</v>
      </c>
      <c r="N194" s="27">
        <f t="shared" si="70"/>
        <v>0</v>
      </c>
      <c r="O194" s="27">
        <f t="shared" si="71"/>
        <v>-40</v>
      </c>
      <c r="P194" s="27">
        <f t="shared" si="71"/>
        <v>-40</v>
      </c>
      <c r="Q194" s="27"/>
      <c r="R194" s="27">
        <f t="shared" si="68"/>
        <v>60</v>
      </c>
      <c r="S194" s="27">
        <f t="shared" si="69"/>
        <v>60</v>
      </c>
      <c r="T194" s="27"/>
    </row>
    <row r="195" spans="1:20" ht="26.25" customHeight="1">
      <c r="A195" s="10" t="s">
        <v>57</v>
      </c>
      <c r="B195" s="11" t="s">
        <v>7</v>
      </c>
      <c r="C195" s="11" t="s">
        <v>16</v>
      </c>
      <c r="D195" s="11" t="s">
        <v>120</v>
      </c>
      <c r="E195" s="11" t="s">
        <v>61</v>
      </c>
      <c r="F195" s="27">
        <f t="shared" si="70"/>
        <v>100</v>
      </c>
      <c r="G195" s="27">
        <f t="shared" si="70"/>
        <v>100</v>
      </c>
      <c r="H195" s="27"/>
      <c r="I195" s="27"/>
      <c r="J195" s="27"/>
      <c r="K195" s="27"/>
      <c r="L195" s="27"/>
      <c r="M195" s="27"/>
      <c r="N195" s="27"/>
      <c r="O195" s="27">
        <f t="shared" si="71"/>
        <v>-40</v>
      </c>
      <c r="P195" s="27">
        <f t="shared" si="71"/>
        <v>-40</v>
      </c>
      <c r="Q195" s="27"/>
      <c r="R195" s="27">
        <f t="shared" si="68"/>
        <v>60</v>
      </c>
      <c r="S195" s="27">
        <f t="shared" si="69"/>
        <v>60</v>
      </c>
      <c r="T195" s="27"/>
    </row>
    <row r="196" spans="1:20" ht="27.75" customHeight="1">
      <c r="A196" s="10" t="s">
        <v>58</v>
      </c>
      <c r="B196" s="11" t="s">
        <v>7</v>
      </c>
      <c r="C196" s="11" t="s">
        <v>16</v>
      </c>
      <c r="D196" s="11" t="s">
        <v>120</v>
      </c>
      <c r="E196" s="11" t="s">
        <v>62</v>
      </c>
      <c r="F196" s="27">
        <f>70+30</f>
        <v>100</v>
      </c>
      <c r="G196" s="27">
        <f>F196</f>
        <v>100</v>
      </c>
      <c r="H196" s="27"/>
      <c r="I196" s="27"/>
      <c r="J196" s="27"/>
      <c r="K196" s="27"/>
      <c r="L196" s="27"/>
      <c r="M196" s="27"/>
      <c r="N196" s="27"/>
      <c r="O196" s="27">
        <v>-40</v>
      </c>
      <c r="P196" s="27">
        <f>O196</f>
        <v>-40</v>
      </c>
      <c r="Q196" s="27"/>
      <c r="R196" s="27">
        <f t="shared" si="68"/>
        <v>60</v>
      </c>
      <c r="S196" s="27">
        <f t="shared" si="69"/>
        <v>60</v>
      </c>
      <c r="T196" s="27"/>
    </row>
    <row r="197" spans="1:20" ht="53.25" customHeight="1">
      <c r="A197" s="23" t="s">
        <v>93</v>
      </c>
      <c r="B197" s="11" t="s">
        <v>7</v>
      </c>
      <c r="C197" s="11" t="s">
        <v>16</v>
      </c>
      <c r="D197" s="11" t="s">
        <v>91</v>
      </c>
      <c r="E197" s="11"/>
      <c r="F197" s="27">
        <f>F198</f>
        <v>13752.386779999997</v>
      </c>
      <c r="G197" s="27">
        <f aca="true" t="shared" si="72" ref="G197:P197">G198</f>
        <v>13752.386779999997</v>
      </c>
      <c r="H197" s="27"/>
      <c r="I197" s="27">
        <f t="shared" si="72"/>
        <v>0</v>
      </c>
      <c r="J197" s="27">
        <f t="shared" si="72"/>
        <v>0</v>
      </c>
      <c r="K197" s="27">
        <f t="shared" si="72"/>
        <v>0</v>
      </c>
      <c r="L197" s="27">
        <f t="shared" si="72"/>
        <v>0</v>
      </c>
      <c r="M197" s="27">
        <f t="shared" si="72"/>
        <v>0</v>
      </c>
      <c r="N197" s="27">
        <f t="shared" si="72"/>
        <v>0</v>
      </c>
      <c r="O197" s="27">
        <f t="shared" si="72"/>
        <v>23.766299999999994</v>
      </c>
      <c r="P197" s="27">
        <f t="shared" si="72"/>
        <v>23.766299999999994</v>
      </c>
      <c r="Q197" s="27"/>
      <c r="R197" s="27">
        <f t="shared" si="68"/>
        <v>13776.153079999996</v>
      </c>
      <c r="S197" s="27">
        <f t="shared" si="69"/>
        <v>13776.153079999996</v>
      </c>
      <c r="T197" s="27"/>
    </row>
    <row r="198" spans="1:20" ht="43.5" customHeight="1">
      <c r="A198" s="10" t="s">
        <v>96</v>
      </c>
      <c r="B198" s="11" t="s">
        <v>7</v>
      </c>
      <c r="C198" s="11" t="s">
        <v>16</v>
      </c>
      <c r="D198" s="11" t="s">
        <v>92</v>
      </c>
      <c r="E198" s="11"/>
      <c r="F198" s="27">
        <f>F202+F199</f>
        <v>13752.386779999997</v>
      </c>
      <c r="G198" s="27">
        <f aca="true" t="shared" si="73" ref="G198:P198">G202+G199</f>
        <v>13752.386779999997</v>
      </c>
      <c r="H198" s="27"/>
      <c r="I198" s="27">
        <f t="shared" si="73"/>
        <v>0</v>
      </c>
      <c r="J198" s="27">
        <f t="shared" si="73"/>
        <v>0</v>
      </c>
      <c r="K198" s="27">
        <f t="shared" si="73"/>
        <v>0</v>
      </c>
      <c r="L198" s="27">
        <f t="shared" si="73"/>
        <v>0</v>
      </c>
      <c r="M198" s="27">
        <f t="shared" si="73"/>
        <v>0</v>
      </c>
      <c r="N198" s="27">
        <f t="shared" si="73"/>
        <v>0</v>
      </c>
      <c r="O198" s="27">
        <f t="shared" si="73"/>
        <v>23.766299999999994</v>
      </c>
      <c r="P198" s="27">
        <f t="shared" si="73"/>
        <v>23.766299999999994</v>
      </c>
      <c r="Q198" s="27"/>
      <c r="R198" s="27">
        <f t="shared" si="68"/>
        <v>13776.153079999996</v>
      </c>
      <c r="S198" s="27">
        <f t="shared" si="69"/>
        <v>13776.153079999996</v>
      </c>
      <c r="T198" s="27"/>
    </row>
    <row r="199" spans="1:20" ht="47.25" customHeight="1">
      <c r="A199" s="10" t="s">
        <v>156</v>
      </c>
      <c r="B199" s="11" t="s">
        <v>7</v>
      </c>
      <c r="C199" s="11" t="s">
        <v>16</v>
      </c>
      <c r="D199" s="11" t="s">
        <v>155</v>
      </c>
      <c r="E199" s="11"/>
      <c r="F199" s="27">
        <f>F200</f>
        <v>36</v>
      </c>
      <c r="G199" s="27">
        <f>G200</f>
        <v>36</v>
      </c>
      <c r="H199" s="27"/>
      <c r="I199" s="27"/>
      <c r="J199" s="27"/>
      <c r="K199" s="27"/>
      <c r="L199" s="27"/>
      <c r="M199" s="27"/>
      <c r="N199" s="27"/>
      <c r="O199" s="27">
        <f>O200</f>
        <v>-11.6</v>
      </c>
      <c r="P199" s="27">
        <f>P200</f>
        <v>-11.6</v>
      </c>
      <c r="Q199" s="27"/>
      <c r="R199" s="27">
        <f t="shared" si="68"/>
        <v>24.4</v>
      </c>
      <c r="S199" s="27">
        <f t="shared" si="69"/>
        <v>24.4</v>
      </c>
      <c r="T199" s="27"/>
    </row>
    <row r="200" spans="1:20" ht="21.75" customHeight="1">
      <c r="A200" s="10" t="s">
        <v>57</v>
      </c>
      <c r="B200" s="11" t="s">
        <v>7</v>
      </c>
      <c r="C200" s="11" t="s">
        <v>16</v>
      </c>
      <c r="D200" s="11" t="s">
        <v>155</v>
      </c>
      <c r="E200" s="11" t="s">
        <v>61</v>
      </c>
      <c r="F200" s="27">
        <f>F201</f>
        <v>36</v>
      </c>
      <c r="G200" s="27">
        <f>G201</f>
        <v>36</v>
      </c>
      <c r="H200" s="27"/>
      <c r="I200" s="27"/>
      <c r="J200" s="27"/>
      <c r="K200" s="27"/>
      <c r="L200" s="27"/>
      <c r="M200" s="27"/>
      <c r="N200" s="27"/>
      <c r="O200" s="27">
        <f>O201</f>
        <v>-11.6</v>
      </c>
      <c r="P200" s="27">
        <f>P201</f>
        <v>-11.6</v>
      </c>
      <c r="Q200" s="27"/>
      <c r="R200" s="27">
        <f t="shared" si="68"/>
        <v>24.4</v>
      </c>
      <c r="S200" s="27">
        <f t="shared" si="69"/>
        <v>24.4</v>
      </c>
      <c r="T200" s="27"/>
    </row>
    <row r="201" spans="1:20" ht="23.25" customHeight="1">
      <c r="A201" s="10" t="s">
        <v>58</v>
      </c>
      <c r="B201" s="11" t="s">
        <v>7</v>
      </c>
      <c r="C201" s="11" t="s">
        <v>16</v>
      </c>
      <c r="D201" s="11" t="s">
        <v>155</v>
      </c>
      <c r="E201" s="11" t="s">
        <v>62</v>
      </c>
      <c r="F201" s="27">
        <v>36</v>
      </c>
      <c r="G201" s="27">
        <f>F201</f>
        <v>36</v>
      </c>
      <c r="H201" s="27"/>
      <c r="I201" s="27"/>
      <c r="J201" s="27"/>
      <c r="K201" s="27"/>
      <c r="L201" s="27"/>
      <c r="M201" s="27"/>
      <c r="N201" s="27"/>
      <c r="O201" s="27">
        <f>-1.6-10</f>
        <v>-11.6</v>
      </c>
      <c r="P201" s="27">
        <f>O201</f>
        <v>-11.6</v>
      </c>
      <c r="Q201" s="27"/>
      <c r="R201" s="27">
        <f t="shared" si="68"/>
        <v>24.4</v>
      </c>
      <c r="S201" s="27">
        <f t="shared" si="69"/>
        <v>24.4</v>
      </c>
      <c r="T201" s="27"/>
    </row>
    <row r="202" spans="1:20" ht="69.75" customHeight="1">
      <c r="A202" s="23" t="s">
        <v>87</v>
      </c>
      <c r="B202" s="11" t="s">
        <v>7</v>
      </c>
      <c r="C202" s="11" t="s">
        <v>16</v>
      </c>
      <c r="D202" s="11" t="s">
        <v>86</v>
      </c>
      <c r="E202" s="11"/>
      <c r="F202" s="27">
        <f>F203+F205+F207</f>
        <v>13716.386779999997</v>
      </c>
      <c r="G202" s="27">
        <f aca="true" t="shared" si="74" ref="G202:P202">G203+G205+G207</f>
        <v>13716.386779999997</v>
      </c>
      <c r="H202" s="27"/>
      <c r="I202" s="27">
        <f t="shared" si="74"/>
        <v>0</v>
      </c>
      <c r="J202" s="27">
        <f t="shared" si="74"/>
        <v>0</v>
      </c>
      <c r="K202" s="27">
        <f t="shared" si="74"/>
        <v>0</v>
      </c>
      <c r="L202" s="27">
        <f t="shared" si="74"/>
        <v>0</v>
      </c>
      <c r="M202" s="27">
        <f t="shared" si="74"/>
        <v>0</v>
      </c>
      <c r="N202" s="27">
        <f t="shared" si="74"/>
        <v>0</v>
      </c>
      <c r="O202" s="27">
        <f>O203+O205+O207</f>
        <v>35.366299999999995</v>
      </c>
      <c r="P202" s="27">
        <f t="shared" si="74"/>
        <v>35.366299999999995</v>
      </c>
      <c r="Q202" s="27"/>
      <c r="R202" s="27">
        <f t="shared" si="68"/>
        <v>13751.753079999997</v>
      </c>
      <c r="S202" s="27">
        <f t="shared" si="69"/>
        <v>13751.753079999997</v>
      </c>
      <c r="T202" s="27"/>
    </row>
    <row r="203" spans="1:20" ht="66.75" customHeight="1">
      <c r="A203" s="10" t="s">
        <v>55</v>
      </c>
      <c r="B203" s="11" t="s">
        <v>7</v>
      </c>
      <c r="C203" s="11" t="s">
        <v>16</v>
      </c>
      <c r="D203" s="11" t="s">
        <v>86</v>
      </c>
      <c r="E203" s="11" t="s">
        <v>63</v>
      </c>
      <c r="F203" s="27">
        <f>F204</f>
        <v>10347.180999999999</v>
      </c>
      <c r="G203" s="27">
        <f>F203</f>
        <v>10347.180999999999</v>
      </c>
      <c r="H203" s="27"/>
      <c r="I203" s="27"/>
      <c r="J203" s="27"/>
      <c r="K203" s="27"/>
      <c r="L203" s="27"/>
      <c r="M203" s="27"/>
      <c r="N203" s="27"/>
      <c r="O203" s="27">
        <f>O204</f>
        <v>-176.12025</v>
      </c>
      <c r="P203" s="27">
        <f>P204</f>
        <v>-176.12025</v>
      </c>
      <c r="Q203" s="27"/>
      <c r="R203" s="27">
        <f t="shared" si="68"/>
        <v>10171.060749999999</v>
      </c>
      <c r="S203" s="27">
        <f t="shared" si="69"/>
        <v>10171.060749999999</v>
      </c>
      <c r="T203" s="27"/>
    </row>
    <row r="204" spans="1:20" ht="20.25" customHeight="1">
      <c r="A204" s="10" t="s">
        <v>45</v>
      </c>
      <c r="B204" s="11" t="s">
        <v>7</v>
      </c>
      <c r="C204" s="11" t="s">
        <v>16</v>
      </c>
      <c r="D204" s="11" t="s">
        <v>86</v>
      </c>
      <c r="E204" s="4">
        <v>110</v>
      </c>
      <c r="F204" s="27">
        <f>7165.7+2514.081+100+567.4</f>
        <v>10347.180999999999</v>
      </c>
      <c r="G204" s="27">
        <f>F204</f>
        <v>10347.180999999999</v>
      </c>
      <c r="H204" s="25"/>
      <c r="I204" s="27"/>
      <c r="J204" s="27"/>
      <c r="K204" s="27"/>
      <c r="L204" s="27"/>
      <c r="M204" s="27"/>
      <c r="N204" s="27"/>
      <c r="O204" s="27">
        <f>-23.5-152.62025+10+29.5-14.5+5-30</f>
        <v>-176.12025</v>
      </c>
      <c r="P204" s="27">
        <f>O204</f>
        <v>-176.12025</v>
      </c>
      <c r="Q204" s="27"/>
      <c r="R204" s="27">
        <f t="shared" si="68"/>
        <v>10171.060749999999</v>
      </c>
      <c r="S204" s="27">
        <f t="shared" si="69"/>
        <v>10171.060749999999</v>
      </c>
      <c r="T204" s="27"/>
    </row>
    <row r="205" spans="1:20" ht="30.75" customHeight="1">
      <c r="A205" s="10" t="s">
        <v>57</v>
      </c>
      <c r="B205" s="11" t="s">
        <v>7</v>
      </c>
      <c r="C205" s="11" t="s">
        <v>16</v>
      </c>
      <c r="D205" s="11" t="s">
        <v>86</v>
      </c>
      <c r="E205" s="4">
        <v>200</v>
      </c>
      <c r="F205" s="27">
        <f>F206</f>
        <v>3340.40578</v>
      </c>
      <c r="G205" s="27">
        <f>F205</f>
        <v>3340.40578</v>
      </c>
      <c r="H205" s="25"/>
      <c r="I205" s="27"/>
      <c r="J205" s="27"/>
      <c r="K205" s="27"/>
      <c r="L205" s="27"/>
      <c r="M205" s="27"/>
      <c r="N205" s="27"/>
      <c r="O205" s="27">
        <f>O206</f>
        <v>226.27855</v>
      </c>
      <c r="P205" s="27">
        <f>P206</f>
        <v>226.27855</v>
      </c>
      <c r="Q205" s="27"/>
      <c r="R205" s="27">
        <f t="shared" si="68"/>
        <v>3566.68433</v>
      </c>
      <c r="S205" s="27">
        <f t="shared" si="69"/>
        <v>3566.68433</v>
      </c>
      <c r="T205" s="27"/>
    </row>
    <row r="206" spans="1:20" ht="30" customHeight="1">
      <c r="A206" s="10" t="s">
        <v>58</v>
      </c>
      <c r="B206" s="11" t="s">
        <v>7</v>
      </c>
      <c r="C206" s="11" t="s">
        <v>16</v>
      </c>
      <c r="D206" s="11" t="s">
        <v>86</v>
      </c>
      <c r="E206" s="11" t="s">
        <v>62</v>
      </c>
      <c r="F206" s="28">
        <f>2048.62848+827.87014+2.40716+461.5</f>
        <v>3340.40578</v>
      </c>
      <c r="G206" s="27">
        <f>F206</f>
        <v>3340.40578</v>
      </c>
      <c r="H206" s="25"/>
      <c r="I206" s="27"/>
      <c r="J206" s="27"/>
      <c r="K206" s="27"/>
      <c r="L206" s="27"/>
      <c r="M206" s="27"/>
      <c r="N206" s="27"/>
      <c r="O206" s="27">
        <f>-13+43-0.277-140-0.232-32.34706-26+184.25461+210.88</f>
        <v>226.27855</v>
      </c>
      <c r="P206" s="27">
        <f>O206</f>
        <v>226.27855</v>
      </c>
      <c r="Q206" s="27"/>
      <c r="R206" s="27">
        <f t="shared" si="68"/>
        <v>3566.68433</v>
      </c>
      <c r="S206" s="27">
        <f t="shared" si="69"/>
        <v>3566.68433</v>
      </c>
      <c r="T206" s="27"/>
    </row>
    <row r="207" spans="1:20" ht="20.25" customHeight="1">
      <c r="A207" s="16" t="s">
        <v>68</v>
      </c>
      <c r="B207" s="11" t="s">
        <v>7</v>
      </c>
      <c r="C207" s="11" t="s">
        <v>16</v>
      </c>
      <c r="D207" s="11" t="s">
        <v>86</v>
      </c>
      <c r="E207" s="11" t="s">
        <v>66</v>
      </c>
      <c r="F207" s="27">
        <f>F208</f>
        <v>28.8</v>
      </c>
      <c r="G207" s="27">
        <f>G208</f>
        <v>28.8</v>
      </c>
      <c r="H207" s="27"/>
      <c r="I207" s="27"/>
      <c r="J207" s="27"/>
      <c r="K207" s="27"/>
      <c r="L207" s="27"/>
      <c r="M207" s="27"/>
      <c r="N207" s="27"/>
      <c r="O207" s="27">
        <f>O208</f>
        <v>-14.792</v>
      </c>
      <c r="P207" s="27">
        <f>P208</f>
        <v>-14.792</v>
      </c>
      <c r="Q207" s="27"/>
      <c r="R207" s="27">
        <f t="shared" si="68"/>
        <v>14.008000000000001</v>
      </c>
      <c r="S207" s="27">
        <f t="shared" si="69"/>
        <v>14.008000000000001</v>
      </c>
      <c r="T207" s="27"/>
    </row>
    <row r="208" spans="1:20" ht="20.25" customHeight="1">
      <c r="A208" s="19" t="s">
        <v>59</v>
      </c>
      <c r="B208" s="11" t="s">
        <v>7</v>
      </c>
      <c r="C208" s="11" t="s">
        <v>16</v>
      </c>
      <c r="D208" s="11" t="s">
        <v>86</v>
      </c>
      <c r="E208" s="11" t="s">
        <v>67</v>
      </c>
      <c r="F208" s="27">
        <f>21.3+7.5</f>
        <v>28.8</v>
      </c>
      <c r="G208" s="27">
        <f>F208</f>
        <v>28.8</v>
      </c>
      <c r="H208" s="27"/>
      <c r="I208" s="27"/>
      <c r="J208" s="27"/>
      <c r="K208" s="27"/>
      <c r="L208" s="27"/>
      <c r="M208" s="27"/>
      <c r="N208" s="27"/>
      <c r="O208" s="27">
        <f>-12.407-2.185-0.2</f>
        <v>-14.792</v>
      </c>
      <c r="P208" s="27">
        <f>O208</f>
        <v>-14.792</v>
      </c>
      <c r="Q208" s="27"/>
      <c r="R208" s="27">
        <f t="shared" si="68"/>
        <v>14.008000000000001</v>
      </c>
      <c r="S208" s="27">
        <f t="shared" si="69"/>
        <v>14.008000000000001</v>
      </c>
      <c r="T208" s="27"/>
    </row>
    <row r="209" spans="1:20" ht="56.25" customHeight="1">
      <c r="A209" s="10" t="s">
        <v>133</v>
      </c>
      <c r="B209" s="11" t="s">
        <v>7</v>
      </c>
      <c r="C209" s="11" t="s">
        <v>16</v>
      </c>
      <c r="D209" s="11" t="s">
        <v>134</v>
      </c>
      <c r="E209" s="11"/>
      <c r="F209" s="27">
        <f aca="true" t="shared" si="75" ref="F209:G212">F210</f>
        <v>110</v>
      </c>
      <c r="G209" s="27">
        <f t="shared" si="75"/>
        <v>110</v>
      </c>
      <c r="H209" s="27"/>
      <c r="I209" s="27"/>
      <c r="J209" s="27"/>
      <c r="K209" s="27"/>
      <c r="L209" s="27"/>
      <c r="M209" s="27"/>
      <c r="N209" s="27"/>
      <c r="O209" s="27">
        <f aca="true" t="shared" si="76" ref="O209:P212">O210</f>
        <v>-10</v>
      </c>
      <c r="P209" s="27">
        <f t="shared" si="76"/>
        <v>-10</v>
      </c>
      <c r="Q209" s="27"/>
      <c r="R209" s="27">
        <f t="shared" si="68"/>
        <v>100</v>
      </c>
      <c r="S209" s="27">
        <f t="shared" si="69"/>
        <v>100</v>
      </c>
      <c r="T209" s="27"/>
    </row>
    <row r="210" spans="1:20" ht="28.5" customHeight="1">
      <c r="A210" s="10" t="s">
        <v>135</v>
      </c>
      <c r="B210" s="11" t="s">
        <v>7</v>
      </c>
      <c r="C210" s="11" t="s">
        <v>16</v>
      </c>
      <c r="D210" s="11" t="s">
        <v>136</v>
      </c>
      <c r="E210" s="11"/>
      <c r="F210" s="27">
        <f t="shared" si="75"/>
        <v>110</v>
      </c>
      <c r="G210" s="27">
        <f t="shared" si="75"/>
        <v>110</v>
      </c>
      <c r="H210" s="27"/>
      <c r="I210" s="27"/>
      <c r="J210" s="27"/>
      <c r="K210" s="27"/>
      <c r="L210" s="27"/>
      <c r="M210" s="27"/>
      <c r="N210" s="27"/>
      <c r="O210" s="27">
        <f t="shared" si="76"/>
        <v>-10</v>
      </c>
      <c r="P210" s="27">
        <f t="shared" si="76"/>
        <v>-10</v>
      </c>
      <c r="Q210" s="27"/>
      <c r="R210" s="27">
        <f t="shared" si="68"/>
        <v>100</v>
      </c>
      <c r="S210" s="27">
        <f t="shared" si="69"/>
        <v>100</v>
      </c>
      <c r="T210" s="27"/>
    </row>
    <row r="211" spans="1:20" ht="75.75" customHeight="1">
      <c r="A211" s="23" t="s">
        <v>82</v>
      </c>
      <c r="B211" s="11" t="s">
        <v>7</v>
      </c>
      <c r="C211" s="11" t="s">
        <v>16</v>
      </c>
      <c r="D211" s="11" t="s">
        <v>83</v>
      </c>
      <c r="E211" s="11"/>
      <c r="F211" s="27">
        <f t="shared" si="75"/>
        <v>110</v>
      </c>
      <c r="G211" s="27">
        <f t="shared" si="75"/>
        <v>110</v>
      </c>
      <c r="H211" s="27"/>
      <c r="I211" s="27"/>
      <c r="J211" s="27"/>
      <c r="K211" s="27"/>
      <c r="L211" s="27"/>
      <c r="M211" s="27"/>
      <c r="N211" s="27"/>
      <c r="O211" s="27">
        <f t="shared" si="76"/>
        <v>-10</v>
      </c>
      <c r="P211" s="27">
        <f t="shared" si="76"/>
        <v>-10</v>
      </c>
      <c r="Q211" s="27"/>
      <c r="R211" s="27">
        <f t="shared" si="68"/>
        <v>100</v>
      </c>
      <c r="S211" s="27">
        <f t="shared" si="69"/>
        <v>100</v>
      </c>
      <c r="T211" s="27"/>
    </row>
    <row r="212" spans="1:20" ht="27" customHeight="1">
      <c r="A212" s="10" t="s">
        <v>57</v>
      </c>
      <c r="B212" s="11" t="s">
        <v>7</v>
      </c>
      <c r="C212" s="11" t="s">
        <v>16</v>
      </c>
      <c r="D212" s="11" t="s">
        <v>83</v>
      </c>
      <c r="E212" s="4">
        <v>200</v>
      </c>
      <c r="F212" s="27">
        <f t="shared" si="75"/>
        <v>110</v>
      </c>
      <c r="G212" s="27">
        <f t="shared" si="75"/>
        <v>110</v>
      </c>
      <c r="H212" s="27"/>
      <c r="I212" s="27"/>
      <c r="J212" s="27"/>
      <c r="K212" s="27"/>
      <c r="L212" s="27"/>
      <c r="M212" s="27"/>
      <c r="N212" s="27"/>
      <c r="O212" s="27">
        <f t="shared" si="76"/>
        <v>-10</v>
      </c>
      <c r="P212" s="27">
        <f t="shared" si="76"/>
        <v>-10</v>
      </c>
      <c r="Q212" s="27"/>
      <c r="R212" s="27">
        <f t="shared" si="68"/>
        <v>100</v>
      </c>
      <c r="S212" s="27">
        <f t="shared" si="69"/>
        <v>100</v>
      </c>
      <c r="T212" s="27"/>
    </row>
    <row r="213" spans="1:20" ht="27" customHeight="1">
      <c r="A213" s="10" t="s">
        <v>58</v>
      </c>
      <c r="B213" s="11" t="s">
        <v>7</v>
      </c>
      <c r="C213" s="11" t="s">
        <v>16</v>
      </c>
      <c r="D213" s="11" t="s">
        <v>83</v>
      </c>
      <c r="E213" s="11" t="s">
        <v>62</v>
      </c>
      <c r="F213" s="27">
        <f>210-100</f>
        <v>110</v>
      </c>
      <c r="G213" s="27">
        <f>F213</f>
        <v>110</v>
      </c>
      <c r="H213" s="27"/>
      <c r="I213" s="27"/>
      <c r="J213" s="27"/>
      <c r="K213" s="27"/>
      <c r="L213" s="27"/>
      <c r="M213" s="27"/>
      <c r="N213" s="27"/>
      <c r="O213" s="27">
        <v>-10</v>
      </c>
      <c r="P213" s="27">
        <f>O213</f>
        <v>-10</v>
      </c>
      <c r="Q213" s="27"/>
      <c r="R213" s="27">
        <f t="shared" si="68"/>
        <v>100</v>
      </c>
      <c r="S213" s="27">
        <f t="shared" si="69"/>
        <v>100</v>
      </c>
      <c r="T213" s="27"/>
    </row>
    <row r="214" spans="1:20" ht="15" customHeight="1">
      <c r="A214" s="10" t="s">
        <v>36</v>
      </c>
      <c r="B214" s="11" t="s">
        <v>9</v>
      </c>
      <c r="C214" s="11"/>
      <c r="D214" s="24"/>
      <c r="E214" s="11"/>
      <c r="F214" s="27">
        <f>F215+F221</f>
        <v>1614.8549</v>
      </c>
      <c r="G214" s="27">
        <f aca="true" t="shared" si="77" ref="G214:S214">G216+G221</f>
        <v>1614.8549</v>
      </c>
      <c r="H214" s="27"/>
      <c r="I214" s="27">
        <f t="shared" si="77"/>
        <v>0</v>
      </c>
      <c r="J214" s="27">
        <f t="shared" si="77"/>
        <v>0</v>
      </c>
      <c r="K214" s="27">
        <f t="shared" si="77"/>
        <v>0</v>
      </c>
      <c r="L214" s="27">
        <f t="shared" si="77"/>
        <v>0</v>
      </c>
      <c r="M214" s="27">
        <f t="shared" si="77"/>
        <v>0</v>
      </c>
      <c r="N214" s="27">
        <f t="shared" si="77"/>
        <v>0</v>
      </c>
      <c r="O214" s="27">
        <f t="shared" si="77"/>
        <v>111.547</v>
      </c>
      <c r="P214" s="27">
        <f t="shared" si="77"/>
        <v>111.547</v>
      </c>
      <c r="Q214" s="27"/>
      <c r="R214" s="27">
        <f t="shared" si="77"/>
        <v>1726.4019</v>
      </c>
      <c r="S214" s="27">
        <f t="shared" si="77"/>
        <v>1726.4019</v>
      </c>
      <c r="T214" s="27"/>
    </row>
    <row r="215" spans="1:20" ht="15" customHeight="1">
      <c r="A215" s="10" t="s">
        <v>205</v>
      </c>
      <c r="B215" s="11" t="s">
        <v>9</v>
      </c>
      <c r="C215" s="11" t="s">
        <v>7</v>
      </c>
      <c r="D215" s="24"/>
      <c r="E215" s="11"/>
      <c r="F215" s="27">
        <f>F216</f>
        <v>64.2</v>
      </c>
      <c r="G215" s="27">
        <f>G216</f>
        <v>64.2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>
        <f>R216</f>
        <v>64.2</v>
      </c>
      <c r="S215" s="27">
        <f>S216</f>
        <v>64.2</v>
      </c>
      <c r="T215" s="27"/>
    </row>
    <row r="216" spans="1:20" ht="48" customHeight="1">
      <c r="A216" s="8" t="s">
        <v>182</v>
      </c>
      <c r="B216" s="11" t="s">
        <v>9</v>
      </c>
      <c r="C216" s="11" t="s">
        <v>7</v>
      </c>
      <c r="D216" s="24" t="s">
        <v>140</v>
      </c>
      <c r="E216" s="11"/>
      <c r="F216" s="27">
        <f>F218</f>
        <v>64.2</v>
      </c>
      <c r="G216" s="27">
        <f>G218</f>
        <v>64.2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>
        <f>R217</f>
        <v>64.2</v>
      </c>
      <c r="S216" s="27">
        <f t="shared" si="69"/>
        <v>64.2</v>
      </c>
      <c r="T216" s="27"/>
    </row>
    <row r="217" spans="1:20" ht="23.25" customHeight="1">
      <c r="A217" s="8" t="s">
        <v>141</v>
      </c>
      <c r="B217" s="11" t="s">
        <v>9</v>
      </c>
      <c r="C217" s="11" t="s">
        <v>7</v>
      </c>
      <c r="D217" s="24" t="s">
        <v>142</v>
      </c>
      <c r="E217" s="11"/>
      <c r="F217" s="27">
        <f aca="true" t="shared" si="78" ref="F217:G219">F218</f>
        <v>64.2</v>
      </c>
      <c r="G217" s="27">
        <f t="shared" si="78"/>
        <v>64.2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>
        <f>R218</f>
        <v>64.2</v>
      </c>
      <c r="S217" s="27">
        <f>S218</f>
        <v>64.2</v>
      </c>
      <c r="T217" s="27"/>
    </row>
    <row r="218" spans="1:20" ht="37.5" customHeight="1">
      <c r="A218" s="10" t="s">
        <v>204</v>
      </c>
      <c r="B218" s="11" t="s">
        <v>9</v>
      </c>
      <c r="C218" s="11" t="s">
        <v>7</v>
      </c>
      <c r="D218" s="24" t="s">
        <v>203</v>
      </c>
      <c r="E218" s="11"/>
      <c r="F218" s="27">
        <f t="shared" si="78"/>
        <v>64.2</v>
      </c>
      <c r="G218" s="27">
        <f t="shared" si="78"/>
        <v>64.2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>
        <f>R219</f>
        <v>64.2</v>
      </c>
      <c r="S218" s="27">
        <f>S219</f>
        <v>64.2</v>
      </c>
      <c r="T218" s="27"/>
    </row>
    <row r="219" spans="1:20" ht="66" customHeight="1">
      <c r="A219" s="10" t="s">
        <v>55</v>
      </c>
      <c r="B219" s="11" t="s">
        <v>9</v>
      </c>
      <c r="C219" s="11" t="s">
        <v>7</v>
      </c>
      <c r="D219" s="24" t="s">
        <v>203</v>
      </c>
      <c r="E219" s="11" t="s">
        <v>63</v>
      </c>
      <c r="F219" s="27">
        <f t="shared" si="78"/>
        <v>64.2</v>
      </c>
      <c r="G219" s="27">
        <f t="shared" si="78"/>
        <v>64.2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>
        <f>R220</f>
        <v>64.2</v>
      </c>
      <c r="S219" s="27">
        <f>S220</f>
        <v>64.2</v>
      </c>
      <c r="T219" s="27"/>
    </row>
    <row r="220" spans="1:20" ht="21" customHeight="1">
      <c r="A220" s="10" t="s">
        <v>45</v>
      </c>
      <c r="B220" s="11" t="s">
        <v>9</v>
      </c>
      <c r="C220" s="11" t="s">
        <v>7</v>
      </c>
      <c r="D220" s="24" t="s">
        <v>203</v>
      </c>
      <c r="E220" s="11" t="s">
        <v>75</v>
      </c>
      <c r="F220" s="27">
        <v>64.2</v>
      </c>
      <c r="G220" s="27">
        <f>F220</f>
        <v>64.2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>
        <f>F220+O220</f>
        <v>64.2</v>
      </c>
      <c r="S220" s="27">
        <f>R220</f>
        <v>64.2</v>
      </c>
      <c r="T220" s="27"/>
    </row>
    <row r="221" spans="1:20" ht="15.75" customHeight="1">
      <c r="A221" s="10" t="s">
        <v>14</v>
      </c>
      <c r="B221" s="11" t="s">
        <v>9</v>
      </c>
      <c r="C221" s="11" t="s">
        <v>13</v>
      </c>
      <c r="D221" s="11"/>
      <c r="E221" s="11"/>
      <c r="F221" s="27">
        <f>F223</f>
        <v>1550.6549</v>
      </c>
      <c r="G221" s="27">
        <f aca="true" t="shared" si="79" ref="G221:P221">G223</f>
        <v>1550.6549</v>
      </c>
      <c r="H221" s="27"/>
      <c r="I221" s="27">
        <f t="shared" si="79"/>
        <v>0</v>
      </c>
      <c r="J221" s="27">
        <f t="shared" si="79"/>
        <v>0</v>
      </c>
      <c r="K221" s="27">
        <f t="shared" si="79"/>
        <v>0</v>
      </c>
      <c r="L221" s="27">
        <f t="shared" si="79"/>
        <v>0</v>
      </c>
      <c r="M221" s="27">
        <f t="shared" si="79"/>
        <v>0</v>
      </c>
      <c r="N221" s="27">
        <f t="shared" si="79"/>
        <v>0</v>
      </c>
      <c r="O221" s="27">
        <f t="shared" si="79"/>
        <v>111.547</v>
      </c>
      <c r="P221" s="27">
        <f t="shared" si="79"/>
        <v>111.547</v>
      </c>
      <c r="Q221" s="27"/>
      <c r="R221" s="27">
        <f t="shared" si="68"/>
        <v>1662.2019</v>
      </c>
      <c r="S221" s="27">
        <f t="shared" si="69"/>
        <v>1662.2019</v>
      </c>
      <c r="T221" s="27"/>
    </row>
    <row r="222" spans="1:20" ht="50.25" customHeight="1">
      <c r="A222" s="10" t="s">
        <v>177</v>
      </c>
      <c r="B222" s="11" t="s">
        <v>9</v>
      </c>
      <c r="C222" s="11" t="s">
        <v>13</v>
      </c>
      <c r="D222" s="11" t="s">
        <v>138</v>
      </c>
      <c r="E222" s="11"/>
      <c r="F222" s="27">
        <f>F223</f>
        <v>1550.6549</v>
      </c>
      <c r="G222" s="27">
        <f aca="true" t="shared" si="80" ref="G222:P222">G223</f>
        <v>1550.6549</v>
      </c>
      <c r="H222" s="27"/>
      <c r="I222" s="27">
        <f t="shared" si="80"/>
        <v>0</v>
      </c>
      <c r="J222" s="27">
        <f t="shared" si="80"/>
        <v>0</v>
      </c>
      <c r="K222" s="27">
        <f t="shared" si="80"/>
        <v>0</v>
      </c>
      <c r="L222" s="27">
        <f t="shared" si="80"/>
        <v>0</v>
      </c>
      <c r="M222" s="27">
        <f t="shared" si="80"/>
        <v>0</v>
      </c>
      <c r="N222" s="27">
        <f t="shared" si="80"/>
        <v>0</v>
      </c>
      <c r="O222" s="27">
        <f t="shared" si="80"/>
        <v>111.547</v>
      </c>
      <c r="P222" s="27">
        <f t="shared" si="80"/>
        <v>111.547</v>
      </c>
      <c r="Q222" s="27"/>
      <c r="R222" s="27">
        <f t="shared" si="68"/>
        <v>1662.2019</v>
      </c>
      <c r="S222" s="27">
        <f t="shared" si="69"/>
        <v>1662.2019</v>
      </c>
      <c r="T222" s="27"/>
    </row>
    <row r="223" spans="1:20" ht="32.25" customHeight="1">
      <c r="A223" s="30" t="s">
        <v>139</v>
      </c>
      <c r="B223" s="11" t="s">
        <v>9</v>
      </c>
      <c r="C223" s="11" t="s">
        <v>13</v>
      </c>
      <c r="D223" s="11" t="s">
        <v>137</v>
      </c>
      <c r="E223" s="11"/>
      <c r="F223" s="27">
        <f>F228+F224</f>
        <v>1550.6549</v>
      </c>
      <c r="G223" s="27">
        <f aca="true" t="shared" si="81" ref="G223:S223">G228+G224</f>
        <v>1550.6549</v>
      </c>
      <c r="H223" s="27"/>
      <c r="I223" s="27">
        <f t="shared" si="81"/>
        <v>0</v>
      </c>
      <c r="J223" s="27">
        <f t="shared" si="81"/>
        <v>0</v>
      </c>
      <c r="K223" s="27">
        <f t="shared" si="81"/>
        <v>0</v>
      </c>
      <c r="L223" s="27">
        <f t="shared" si="81"/>
        <v>0</v>
      </c>
      <c r="M223" s="27">
        <f t="shared" si="81"/>
        <v>0</v>
      </c>
      <c r="N223" s="27">
        <f t="shared" si="81"/>
        <v>0</v>
      </c>
      <c r="O223" s="27">
        <f t="shared" si="81"/>
        <v>111.547</v>
      </c>
      <c r="P223" s="27">
        <f t="shared" si="81"/>
        <v>111.547</v>
      </c>
      <c r="Q223" s="27"/>
      <c r="R223" s="27">
        <f t="shared" si="81"/>
        <v>1662.2019</v>
      </c>
      <c r="S223" s="27">
        <f t="shared" si="81"/>
        <v>1662.2019</v>
      </c>
      <c r="T223" s="27"/>
    </row>
    <row r="224" spans="1:20" ht="24" customHeight="1">
      <c r="A224" s="8" t="s">
        <v>199</v>
      </c>
      <c r="B224" s="11" t="s">
        <v>9</v>
      </c>
      <c r="C224" s="11" t="s">
        <v>13</v>
      </c>
      <c r="D224" s="11" t="s">
        <v>198</v>
      </c>
      <c r="E224" s="11"/>
      <c r="F224" s="27">
        <f>F225</f>
        <v>498.16</v>
      </c>
      <c r="G224" s="27">
        <f>G225</f>
        <v>498.16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>
        <f>R225</f>
        <v>498.16</v>
      </c>
      <c r="S224" s="27">
        <f t="shared" si="69"/>
        <v>498.16</v>
      </c>
      <c r="T224" s="27"/>
    </row>
    <row r="225" spans="1:20" ht="25.5" customHeight="1">
      <c r="A225" s="10" t="s">
        <v>57</v>
      </c>
      <c r="B225" s="11" t="s">
        <v>9</v>
      </c>
      <c r="C225" s="11" t="s">
        <v>13</v>
      </c>
      <c r="D225" s="11" t="s">
        <v>198</v>
      </c>
      <c r="E225" s="4">
        <v>200</v>
      </c>
      <c r="F225" s="27">
        <f>F226</f>
        <v>498.16</v>
      </c>
      <c r="G225" s="27">
        <f>G226</f>
        <v>498.16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>
        <f>R226</f>
        <v>498.16</v>
      </c>
      <c r="S225" s="27">
        <f>S226</f>
        <v>498.16</v>
      </c>
      <c r="T225" s="27"/>
    </row>
    <row r="226" spans="1:20" ht="22.5" customHeight="1">
      <c r="A226" s="10" t="s">
        <v>58</v>
      </c>
      <c r="B226" s="11" t="s">
        <v>9</v>
      </c>
      <c r="C226" s="11" t="s">
        <v>13</v>
      </c>
      <c r="D226" s="11" t="s">
        <v>198</v>
      </c>
      <c r="E226" s="11" t="s">
        <v>62</v>
      </c>
      <c r="F226" s="27">
        <v>498.16</v>
      </c>
      <c r="G226" s="27">
        <f>F226</f>
        <v>498.16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>
        <f>F226+O226</f>
        <v>498.16</v>
      </c>
      <c r="S226" s="27">
        <f>R226</f>
        <v>498.16</v>
      </c>
      <c r="T226" s="27"/>
    </row>
    <row r="227" spans="1:20" ht="59.25" customHeight="1">
      <c r="A227" s="10" t="s">
        <v>180</v>
      </c>
      <c r="B227" s="11" t="s">
        <v>9</v>
      </c>
      <c r="C227" s="11" t="s">
        <v>13</v>
      </c>
      <c r="D227" s="24" t="s">
        <v>85</v>
      </c>
      <c r="E227" s="11"/>
      <c r="F227" s="27">
        <f>F228</f>
        <v>1052.4949</v>
      </c>
      <c r="G227" s="27">
        <f aca="true" t="shared" si="82" ref="G227:P227">G228</f>
        <v>1052.4949</v>
      </c>
      <c r="H227" s="27"/>
      <c r="I227" s="27">
        <f t="shared" si="82"/>
        <v>0</v>
      </c>
      <c r="J227" s="27">
        <f t="shared" si="82"/>
        <v>0</v>
      </c>
      <c r="K227" s="27">
        <f t="shared" si="82"/>
        <v>0</v>
      </c>
      <c r="L227" s="27">
        <f t="shared" si="82"/>
        <v>0</v>
      </c>
      <c r="M227" s="27">
        <f t="shared" si="82"/>
        <v>0</v>
      </c>
      <c r="N227" s="27">
        <f t="shared" si="82"/>
        <v>0</v>
      </c>
      <c r="O227" s="27">
        <f t="shared" si="82"/>
        <v>111.547</v>
      </c>
      <c r="P227" s="27">
        <f t="shared" si="82"/>
        <v>111.547</v>
      </c>
      <c r="Q227" s="27"/>
      <c r="R227" s="27">
        <f t="shared" si="68"/>
        <v>1164.0419</v>
      </c>
      <c r="S227" s="27">
        <f t="shared" si="69"/>
        <v>1164.0419</v>
      </c>
      <c r="T227" s="27"/>
    </row>
    <row r="228" spans="1:20" ht="27" customHeight="1">
      <c r="A228" s="10" t="s">
        <v>57</v>
      </c>
      <c r="B228" s="11" t="s">
        <v>9</v>
      </c>
      <c r="C228" s="11" t="s">
        <v>13</v>
      </c>
      <c r="D228" s="24" t="s">
        <v>85</v>
      </c>
      <c r="E228" s="4">
        <v>200</v>
      </c>
      <c r="F228" s="27">
        <f>F229</f>
        <v>1052.4949</v>
      </c>
      <c r="G228" s="27">
        <f>G229</f>
        <v>1052.4949</v>
      </c>
      <c r="H228" s="27"/>
      <c r="I228" s="27"/>
      <c r="J228" s="27"/>
      <c r="K228" s="27"/>
      <c r="L228" s="27"/>
      <c r="M228" s="27"/>
      <c r="N228" s="27"/>
      <c r="O228" s="27">
        <f>O229</f>
        <v>111.547</v>
      </c>
      <c r="P228" s="27">
        <f>P229</f>
        <v>111.547</v>
      </c>
      <c r="Q228" s="27"/>
      <c r="R228" s="27">
        <f t="shared" si="68"/>
        <v>1164.0419</v>
      </c>
      <c r="S228" s="27">
        <f t="shared" si="69"/>
        <v>1164.0419</v>
      </c>
      <c r="T228" s="27"/>
    </row>
    <row r="229" spans="1:20" ht="26.25" customHeight="1">
      <c r="A229" s="10" t="s">
        <v>58</v>
      </c>
      <c r="B229" s="11" t="s">
        <v>9</v>
      </c>
      <c r="C229" s="11" t="s">
        <v>13</v>
      </c>
      <c r="D229" s="24" t="s">
        <v>85</v>
      </c>
      <c r="E229" s="11" t="s">
        <v>62</v>
      </c>
      <c r="F229" s="27">
        <f>1015.4549-144.46+135+46.5</f>
        <v>1052.4949</v>
      </c>
      <c r="G229" s="27">
        <f>F229</f>
        <v>1052.4949</v>
      </c>
      <c r="H229" s="27"/>
      <c r="I229" s="27"/>
      <c r="J229" s="27"/>
      <c r="K229" s="27"/>
      <c r="L229" s="27"/>
      <c r="M229" s="27"/>
      <c r="N229" s="27"/>
      <c r="O229" s="27">
        <f>26+1.877+0.17+4.5+15+64</f>
        <v>111.547</v>
      </c>
      <c r="P229" s="27">
        <f>O229</f>
        <v>111.547</v>
      </c>
      <c r="Q229" s="27"/>
      <c r="R229" s="27">
        <f t="shared" si="68"/>
        <v>1164.0419</v>
      </c>
      <c r="S229" s="27">
        <f t="shared" si="69"/>
        <v>1164.0419</v>
      </c>
      <c r="T229" s="27"/>
    </row>
    <row r="230" spans="1:20" ht="16.5" customHeight="1">
      <c r="A230" s="14" t="s">
        <v>40</v>
      </c>
      <c r="B230" s="13" t="s">
        <v>8</v>
      </c>
      <c r="C230" s="13"/>
      <c r="D230" s="24"/>
      <c r="E230" s="11"/>
      <c r="F230" s="28">
        <f>F232+F237</f>
        <v>520.745</v>
      </c>
      <c r="G230" s="28">
        <f aca="true" t="shared" si="83" ref="G230:S230">G232+G237</f>
        <v>520.745</v>
      </c>
      <c r="H230" s="28"/>
      <c r="I230" s="28">
        <f t="shared" si="83"/>
        <v>0</v>
      </c>
      <c r="J230" s="28">
        <f t="shared" si="83"/>
        <v>0</v>
      </c>
      <c r="K230" s="28">
        <f t="shared" si="83"/>
        <v>0</v>
      </c>
      <c r="L230" s="28">
        <f t="shared" si="83"/>
        <v>465.00700000000006</v>
      </c>
      <c r="M230" s="28">
        <f t="shared" si="83"/>
        <v>465.00700000000006</v>
      </c>
      <c r="N230" s="28">
        <f t="shared" si="83"/>
        <v>0</v>
      </c>
      <c r="O230" s="28">
        <f t="shared" si="83"/>
        <v>34.94706</v>
      </c>
      <c r="P230" s="28">
        <f t="shared" si="83"/>
        <v>34.94706</v>
      </c>
      <c r="Q230" s="28"/>
      <c r="R230" s="28">
        <f t="shared" si="83"/>
        <v>555.69206</v>
      </c>
      <c r="S230" s="28">
        <f t="shared" si="83"/>
        <v>555.69206</v>
      </c>
      <c r="T230" s="27"/>
    </row>
    <row r="231" spans="1:20" ht="33.75">
      <c r="A231" s="10" t="s">
        <v>154</v>
      </c>
      <c r="B231" s="13" t="s">
        <v>8</v>
      </c>
      <c r="C231" s="13" t="s">
        <v>10</v>
      </c>
      <c r="D231" s="24"/>
      <c r="E231" s="11"/>
      <c r="F231" s="28">
        <f>F232</f>
        <v>25</v>
      </c>
      <c r="G231" s="28">
        <f>G232</f>
        <v>25</v>
      </c>
      <c r="H231" s="27"/>
      <c r="I231" s="27"/>
      <c r="J231" s="27"/>
      <c r="K231" s="27"/>
      <c r="L231" s="27"/>
      <c r="M231" s="27"/>
      <c r="N231" s="27"/>
      <c r="O231" s="27">
        <f aca="true" t="shared" si="84" ref="O231:P235">O232</f>
        <v>52.14</v>
      </c>
      <c r="P231" s="27">
        <f t="shared" si="84"/>
        <v>52.14</v>
      </c>
      <c r="Q231" s="27"/>
      <c r="R231" s="27">
        <f t="shared" si="68"/>
        <v>77.14</v>
      </c>
      <c r="S231" s="27">
        <f t="shared" si="69"/>
        <v>77.14</v>
      </c>
      <c r="T231" s="27"/>
    </row>
    <row r="232" spans="1:20" ht="56.25">
      <c r="A232" s="23" t="s">
        <v>93</v>
      </c>
      <c r="B232" s="13" t="s">
        <v>8</v>
      </c>
      <c r="C232" s="13" t="s">
        <v>10</v>
      </c>
      <c r="D232" s="11" t="s">
        <v>91</v>
      </c>
      <c r="E232" s="11"/>
      <c r="F232" s="28">
        <f aca="true" t="shared" si="85" ref="F232:G235">F233</f>
        <v>25</v>
      </c>
      <c r="G232" s="27">
        <f t="shared" si="85"/>
        <v>25</v>
      </c>
      <c r="H232" s="27"/>
      <c r="I232" s="27"/>
      <c r="J232" s="27"/>
      <c r="K232" s="27"/>
      <c r="L232" s="27"/>
      <c r="M232" s="27"/>
      <c r="N232" s="27"/>
      <c r="O232" s="27">
        <f t="shared" si="84"/>
        <v>52.14</v>
      </c>
      <c r="P232" s="27">
        <f t="shared" si="84"/>
        <v>52.14</v>
      </c>
      <c r="Q232" s="27"/>
      <c r="R232" s="27">
        <f t="shared" si="68"/>
        <v>77.14</v>
      </c>
      <c r="S232" s="27">
        <f t="shared" si="69"/>
        <v>77.14</v>
      </c>
      <c r="T232" s="27"/>
    </row>
    <row r="233" spans="1:20" ht="45">
      <c r="A233" s="10" t="s">
        <v>96</v>
      </c>
      <c r="B233" s="13" t="s">
        <v>8</v>
      </c>
      <c r="C233" s="13" t="s">
        <v>10</v>
      </c>
      <c r="D233" s="11" t="s">
        <v>92</v>
      </c>
      <c r="E233" s="11"/>
      <c r="F233" s="28">
        <f t="shared" si="85"/>
        <v>25</v>
      </c>
      <c r="G233" s="27">
        <f t="shared" si="85"/>
        <v>25</v>
      </c>
      <c r="H233" s="27"/>
      <c r="I233" s="27"/>
      <c r="J233" s="27"/>
      <c r="K233" s="27"/>
      <c r="L233" s="27"/>
      <c r="M233" s="27"/>
      <c r="N233" s="27"/>
      <c r="O233" s="27">
        <f t="shared" si="84"/>
        <v>52.14</v>
      </c>
      <c r="P233" s="27">
        <f t="shared" si="84"/>
        <v>52.14</v>
      </c>
      <c r="Q233" s="27"/>
      <c r="R233" s="27">
        <f t="shared" si="68"/>
        <v>77.14</v>
      </c>
      <c r="S233" s="27">
        <f t="shared" si="69"/>
        <v>77.14</v>
      </c>
      <c r="T233" s="27"/>
    </row>
    <row r="234" spans="1:20" ht="67.5">
      <c r="A234" s="23" t="s">
        <v>87</v>
      </c>
      <c r="B234" s="13" t="s">
        <v>8</v>
      </c>
      <c r="C234" s="13" t="s">
        <v>10</v>
      </c>
      <c r="D234" s="11" t="s">
        <v>86</v>
      </c>
      <c r="E234" s="11"/>
      <c r="F234" s="28">
        <f>F235</f>
        <v>25</v>
      </c>
      <c r="G234" s="27">
        <f>F234</f>
        <v>25</v>
      </c>
      <c r="H234" s="27"/>
      <c r="I234" s="27"/>
      <c r="J234" s="27"/>
      <c r="K234" s="27"/>
      <c r="L234" s="27"/>
      <c r="M234" s="27"/>
      <c r="N234" s="27"/>
      <c r="O234" s="27">
        <f t="shared" si="84"/>
        <v>52.14</v>
      </c>
      <c r="P234" s="27">
        <f t="shared" si="84"/>
        <v>52.14</v>
      </c>
      <c r="Q234" s="27"/>
      <c r="R234" s="27">
        <f t="shared" si="68"/>
        <v>77.14</v>
      </c>
      <c r="S234" s="27">
        <f t="shared" si="69"/>
        <v>77.14</v>
      </c>
      <c r="T234" s="27"/>
    </row>
    <row r="235" spans="1:20" ht="22.5">
      <c r="A235" s="10" t="s">
        <v>57</v>
      </c>
      <c r="B235" s="13" t="s">
        <v>8</v>
      </c>
      <c r="C235" s="13" t="s">
        <v>10</v>
      </c>
      <c r="D235" s="11" t="s">
        <v>86</v>
      </c>
      <c r="E235" s="11" t="s">
        <v>61</v>
      </c>
      <c r="F235" s="28">
        <f t="shared" si="85"/>
        <v>25</v>
      </c>
      <c r="G235" s="27">
        <f t="shared" si="85"/>
        <v>25</v>
      </c>
      <c r="H235" s="27"/>
      <c r="I235" s="27"/>
      <c r="J235" s="27"/>
      <c r="K235" s="27"/>
      <c r="L235" s="27"/>
      <c r="M235" s="27"/>
      <c r="N235" s="27"/>
      <c r="O235" s="27">
        <f t="shared" si="84"/>
        <v>52.14</v>
      </c>
      <c r="P235" s="27">
        <f t="shared" si="84"/>
        <v>52.14</v>
      </c>
      <c r="Q235" s="27"/>
      <c r="R235" s="27">
        <f t="shared" si="68"/>
        <v>77.14</v>
      </c>
      <c r="S235" s="27">
        <f t="shared" si="69"/>
        <v>77.14</v>
      </c>
      <c r="T235" s="27"/>
    </row>
    <row r="236" spans="1:20" ht="22.5">
      <c r="A236" s="10" t="s">
        <v>58</v>
      </c>
      <c r="B236" s="13" t="s">
        <v>8</v>
      </c>
      <c r="C236" s="13" t="s">
        <v>10</v>
      </c>
      <c r="D236" s="11" t="s">
        <v>86</v>
      </c>
      <c r="E236" s="11" t="s">
        <v>62</v>
      </c>
      <c r="F236" s="28">
        <v>25</v>
      </c>
      <c r="G236" s="27">
        <f>F236</f>
        <v>25</v>
      </c>
      <c r="H236" s="27"/>
      <c r="I236" s="27"/>
      <c r="J236" s="27"/>
      <c r="K236" s="27"/>
      <c r="L236" s="27"/>
      <c r="M236" s="27"/>
      <c r="N236" s="27"/>
      <c r="O236" s="27">
        <f>13+39.14</f>
        <v>52.14</v>
      </c>
      <c r="P236" s="27">
        <f>O236</f>
        <v>52.14</v>
      </c>
      <c r="Q236" s="27"/>
      <c r="R236" s="27">
        <f t="shared" si="68"/>
        <v>77.14</v>
      </c>
      <c r="S236" s="27">
        <f t="shared" si="69"/>
        <v>77.14</v>
      </c>
      <c r="T236" s="27"/>
    </row>
    <row r="237" spans="1:20" ht="24" customHeight="1">
      <c r="A237" s="8" t="s">
        <v>26</v>
      </c>
      <c r="B237" s="13" t="s">
        <v>8</v>
      </c>
      <c r="C237" s="13" t="s">
        <v>8</v>
      </c>
      <c r="D237" s="13"/>
      <c r="E237" s="11"/>
      <c r="F237" s="28">
        <f>F238</f>
        <v>495.745</v>
      </c>
      <c r="G237" s="28">
        <f aca="true" t="shared" si="86" ref="G237:P237">G238</f>
        <v>495.745</v>
      </c>
      <c r="H237" s="28"/>
      <c r="I237" s="28">
        <f t="shared" si="86"/>
        <v>0</v>
      </c>
      <c r="J237" s="28">
        <f t="shared" si="86"/>
        <v>0</v>
      </c>
      <c r="K237" s="28">
        <f t="shared" si="86"/>
        <v>0</v>
      </c>
      <c r="L237" s="28">
        <f t="shared" si="86"/>
        <v>465.00700000000006</v>
      </c>
      <c r="M237" s="28">
        <f t="shared" si="86"/>
        <v>465.00700000000006</v>
      </c>
      <c r="N237" s="28">
        <f t="shared" si="86"/>
        <v>0</v>
      </c>
      <c r="O237" s="28">
        <f t="shared" si="86"/>
        <v>-17.19294</v>
      </c>
      <c r="P237" s="28">
        <f t="shared" si="86"/>
        <v>-17.19294</v>
      </c>
      <c r="Q237" s="27"/>
      <c r="R237" s="27">
        <f t="shared" si="68"/>
        <v>478.55206</v>
      </c>
      <c r="S237" s="27">
        <f t="shared" si="69"/>
        <v>478.55206</v>
      </c>
      <c r="T237" s="27"/>
    </row>
    <row r="238" spans="1:20" ht="45" customHeight="1">
      <c r="A238" s="8" t="s">
        <v>182</v>
      </c>
      <c r="B238" s="13" t="s">
        <v>8</v>
      </c>
      <c r="C238" s="13" t="s">
        <v>8</v>
      </c>
      <c r="D238" s="13" t="s">
        <v>140</v>
      </c>
      <c r="E238" s="11"/>
      <c r="F238" s="28">
        <f>F239+F245</f>
        <v>495.745</v>
      </c>
      <c r="G238" s="28">
        <f aca="true" t="shared" si="87" ref="G238:S238">G239+G245</f>
        <v>495.745</v>
      </c>
      <c r="H238" s="28"/>
      <c r="I238" s="28">
        <f t="shared" si="87"/>
        <v>0</v>
      </c>
      <c r="J238" s="28">
        <f t="shared" si="87"/>
        <v>0</v>
      </c>
      <c r="K238" s="28">
        <f t="shared" si="87"/>
        <v>0</v>
      </c>
      <c r="L238" s="28">
        <f t="shared" si="87"/>
        <v>465.00700000000006</v>
      </c>
      <c r="M238" s="28">
        <f t="shared" si="87"/>
        <v>465.00700000000006</v>
      </c>
      <c r="N238" s="28">
        <f t="shared" si="87"/>
        <v>0</v>
      </c>
      <c r="O238" s="28">
        <f t="shared" si="87"/>
        <v>-17.19294</v>
      </c>
      <c r="P238" s="28">
        <f t="shared" si="87"/>
        <v>-17.19294</v>
      </c>
      <c r="Q238" s="28"/>
      <c r="R238" s="28">
        <f t="shared" si="87"/>
        <v>478.55206</v>
      </c>
      <c r="S238" s="28">
        <f t="shared" si="87"/>
        <v>478.55206</v>
      </c>
      <c r="T238" s="27"/>
    </row>
    <row r="239" spans="1:20" ht="24.75" customHeight="1">
      <c r="A239" s="8" t="s">
        <v>141</v>
      </c>
      <c r="B239" s="13" t="s">
        <v>8</v>
      </c>
      <c r="C239" s="13" t="s">
        <v>8</v>
      </c>
      <c r="D239" s="13" t="s">
        <v>142</v>
      </c>
      <c r="E239" s="11"/>
      <c r="F239" s="28">
        <f>F240</f>
        <v>377.583</v>
      </c>
      <c r="G239" s="28">
        <f aca="true" t="shared" si="88" ref="G239:P239">G240</f>
        <v>377.583</v>
      </c>
      <c r="H239" s="28"/>
      <c r="I239" s="28">
        <f t="shared" si="88"/>
        <v>0</v>
      </c>
      <c r="J239" s="28">
        <f t="shared" si="88"/>
        <v>0</v>
      </c>
      <c r="K239" s="28">
        <f t="shared" si="88"/>
        <v>0</v>
      </c>
      <c r="L239" s="28">
        <f t="shared" si="88"/>
        <v>346.845</v>
      </c>
      <c r="M239" s="28">
        <f t="shared" si="88"/>
        <v>346.845</v>
      </c>
      <c r="N239" s="28">
        <f t="shared" si="88"/>
        <v>0</v>
      </c>
      <c r="O239" s="28">
        <f t="shared" si="88"/>
        <v>-81.09944</v>
      </c>
      <c r="P239" s="28">
        <f t="shared" si="88"/>
        <v>-81.09944</v>
      </c>
      <c r="Q239" s="28"/>
      <c r="R239" s="27">
        <f t="shared" si="68"/>
        <v>296.48356</v>
      </c>
      <c r="S239" s="27">
        <f t="shared" si="69"/>
        <v>296.48356</v>
      </c>
      <c r="T239" s="27"/>
    </row>
    <row r="240" spans="1:20" ht="45" customHeight="1">
      <c r="A240" s="8" t="s">
        <v>178</v>
      </c>
      <c r="B240" s="13" t="s">
        <v>8</v>
      </c>
      <c r="C240" s="13" t="s">
        <v>8</v>
      </c>
      <c r="D240" s="13" t="s">
        <v>143</v>
      </c>
      <c r="E240" s="11"/>
      <c r="F240" s="28">
        <f>F241+F243</f>
        <v>377.583</v>
      </c>
      <c r="G240" s="28">
        <f aca="true" t="shared" si="89" ref="G240:P240">G241+G243</f>
        <v>377.583</v>
      </c>
      <c r="H240" s="28"/>
      <c r="I240" s="28">
        <f t="shared" si="89"/>
        <v>0</v>
      </c>
      <c r="J240" s="28">
        <f t="shared" si="89"/>
        <v>0</v>
      </c>
      <c r="K240" s="28">
        <f t="shared" si="89"/>
        <v>0</v>
      </c>
      <c r="L240" s="28">
        <f t="shared" si="89"/>
        <v>346.845</v>
      </c>
      <c r="M240" s="28">
        <f t="shared" si="89"/>
        <v>346.845</v>
      </c>
      <c r="N240" s="28">
        <f t="shared" si="89"/>
        <v>0</v>
      </c>
      <c r="O240" s="28">
        <f t="shared" si="89"/>
        <v>-81.09944</v>
      </c>
      <c r="P240" s="28">
        <f t="shared" si="89"/>
        <v>-81.09944</v>
      </c>
      <c r="Q240" s="28"/>
      <c r="R240" s="27">
        <f t="shared" si="68"/>
        <v>296.48356</v>
      </c>
      <c r="S240" s="27">
        <f t="shared" si="69"/>
        <v>296.48356</v>
      </c>
      <c r="T240" s="27"/>
    </row>
    <row r="241" spans="1:20" ht="67.5">
      <c r="A241" s="10" t="s">
        <v>55</v>
      </c>
      <c r="B241" s="13" t="s">
        <v>8</v>
      </c>
      <c r="C241" s="13" t="s">
        <v>8</v>
      </c>
      <c r="D241" s="13" t="s">
        <v>143</v>
      </c>
      <c r="E241" s="11" t="s">
        <v>63</v>
      </c>
      <c r="F241" s="28">
        <f>F242</f>
        <v>346.845</v>
      </c>
      <c r="G241" s="27">
        <f>G242</f>
        <v>346.845</v>
      </c>
      <c r="H241" s="27"/>
      <c r="I241" s="27"/>
      <c r="J241" s="27"/>
      <c r="K241" s="27"/>
      <c r="L241" s="27">
        <f>F241+I241</f>
        <v>346.845</v>
      </c>
      <c r="M241" s="27">
        <f>L241</f>
        <v>346.845</v>
      </c>
      <c r="N241" s="27"/>
      <c r="O241" s="27">
        <f>O242</f>
        <v>-80.73944</v>
      </c>
      <c r="P241" s="27">
        <f>P242</f>
        <v>-80.73944</v>
      </c>
      <c r="Q241" s="27"/>
      <c r="R241" s="27">
        <f t="shared" si="68"/>
        <v>266.10556</v>
      </c>
      <c r="S241" s="27">
        <f t="shared" si="69"/>
        <v>266.10556</v>
      </c>
      <c r="T241" s="27"/>
    </row>
    <row r="242" spans="1:20" ht="15.75" customHeight="1">
      <c r="A242" s="10" t="s">
        <v>45</v>
      </c>
      <c r="B242" s="13" t="s">
        <v>8</v>
      </c>
      <c r="C242" s="13" t="s">
        <v>8</v>
      </c>
      <c r="D242" s="13" t="s">
        <v>143</v>
      </c>
      <c r="E242" s="11" t="s">
        <v>75</v>
      </c>
      <c r="F242" s="28">
        <v>346.845</v>
      </c>
      <c r="G242" s="27">
        <f>F242</f>
        <v>346.845</v>
      </c>
      <c r="H242" s="27"/>
      <c r="I242" s="27"/>
      <c r="J242" s="27"/>
      <c r="K242" s="27"/>
      <c r="L242" s="27">
        <f>F242+I242</f>
        <v>346.845</v>
      </c>
      <c r="M242" s="27">
        <f>L242</f>
        <v>346.845</v>
      </c>
      <c r="N242" s="27"/>
      <c r="O242" s="27">
        <f>-76.90917-3.83027</f>
        <v>-80.73944</v>
      </c>
      <c r="P242" s="27">
        <f>O242</f>
        <v>-80.73944</v>
      </c>
      <c r="Q242" s="27"/>
      <c r="R242" s="27">
        <f t="shared" si="68"/>
        <v>266.10556</v>
      </c>
      <c r="S242" s="27">
        <f t="shared" si="69"/>
        <v>266.10556</v>
      </c>
      <c r="T242" s="27"/>
    </row>
    <row r="243" spans="1:20" ht="22.5">
      <c r="A243" s="10" t="s">
        <v>57</v>
      </c>
      <c r="B243" s="13" t="s">
        <v>8</v>
      </c>
      <c r="C243" s="13" t="s">
        <v>8</v>
      </c>
      <c r="D243" s="13" t="s">
        <v>143</v>
      </c>
      <c r="E243" s="11" t="s">
        <v>61</v>
      </c>
      <c r="F243" s="28">
        <f>F244</f>
        <v>30.738</v>
      </c>
      <c r="G243" s="27">
        <f>G244</f>
        <v>30.738</v>
      </c>
      <c r="H243" s="27"/>
      <c r="I243" s="27"/>
      <c r="J243" s="27"/>
      <c r="K243" s="27"/>
      <c r="L243" s="27"/>
      <c r="M243" s="27"/>
      <c r="N243" s="27"/>
      <c r="O243" s="27">
        <f>O244</f>
        <v>-0.36</v>
      </c>
      <c r="P243" s="27">
        <f>P244</f>
        <v>-0.36</v>
      </c>
      <c r="Q243" s="27"/>
      <c r="R243" s="27">
        <f t="shared" si="68"/>
        <v>30.378</v>
      </c>
      <c r="S243" s="27">
        <f t="shared" si="69"/>
        <v>30.378</v>
      </c>
      <c r="T243" s="27"/>
    </row>
    <row r="244" spans="1:20" ht="22.5">
      <c r="A244" s="10" t="s">
        <v>58</v>
      </c>
      <c r="B244" s="13" t="s">
        <v>8</v>
      </c>
      <c r="C244" s="13" t="s">
        <v>8</v>
      </c>
      <c r="D244" s="13" t="s">
        <v>143</v>
      </c>
      <c r="E244" s="11" t="s">
        <v>62</v>
      </c>
      <c r="F244" s="28">
        <f>4+30.4-3.662</f>
        <v>30.738</v>
      </c>
      <c r="G244" s="27">
        <f>F244</f>
        <v>30.738</v>
      </c>
      <c r="H244" s="27"/>
      <c r="I244" s="27"/>
      <c r="J244" s="27"/>
      <c r="K244" s="27"/>
      <c r="L244" s="27"/>
      <c r="M244" s="27"/>
      <c r="N244" s="27"/>
      <c r="O244" s="27">
        <f>-0.32-0.04</f>
        <v>-0.36</v>
      </c>
      <c r="P244" s="27">
        <f>O244</f>
        <v>-0.36</v>
      </c>
      <c r="Q244" s="27"/>
      <c r="R244" s="27">
        <f t="shared" si="68"/>
        <v>30.378</v>
      </c>
      <c r="S244" s="27">
        <f t="shared" si="69"/>
        <v>30.378</v>
      </c>
      <c r="T244" s="27"/>
    </row>
    <row r="245" spans="1:20" ht="22.5">
      <c r="A245" s="10" t="s">
        <v>146</v>
      </c>
      <c r="B245" s="13" t="s">
        <v>8</v>
      </c>
      <c r="C245" s="13" t="s">
        <v>8</v>
      </c>
      <c r="D245" s="13" t="s">
        <v>144</v>
      </c>
      <c r="E245" s="11"/>
      <c r="F245" s="28">
        <f aca="true" t="shared" si="90" ref="F245:P247">F246</f>
        <v>118.162</v>
      </c>
      <c r="G245" s="28">
        <f t="shared" si="90"/>
        <v>118.162</v>
      </c>
      <c r="H245" s="28">
        <f t="shared" si="90"/>
        <v>0</v>
      </c>
      <c r="I245" s="28">
        <f t="shared" si="90"/>
        <v>0</v>
      </c>
      <c r="J245" s="28">
        <f t="shared" si="90"/>
        <v>0</v>
      </c>
      <c r="K245" s="28">
        <f t="shared" si="90"/>
        <v>0</v>
      </c>
      <c r="L245" s="28">
        <f t="shared" si="90"/>
        <v>118.162</v>
      </c>
      <c r="M245" s="28">
        <f t="shared" si="90"/>
        <v>118.162</v>
      </c>
      <c r="N245" s="28">
        <f t="shared" si="90"/>
        <v>0</v>
      </c>
      <c r="O245" s="28">
        <f t="shared" si="90"/>
        <v>63.9065</v>
      </c>
      <c r="P245" s="28">
        <f t="shared" si="90"/>
        <v>63.9065</v>
      </c>
      <c r="Q245" s="27"/>
      <c r="R245" s="27">
        <f t="shared" si="68"/>
        <v>182.0685</v>
      </c>
      <c r="S245" s="27">
        <f t="shared" si="69"/>
        <v>182.0685</v>
      </c>
      <c r="T245" s="27"/>
    </row>
    <row r="246" spans="1:20" ht="56.25">
      <c r="A246" s="8" t="s">
        <v>179</v>
      </c>
      <c r="B246" s="13" t="s">
        <v>8</v>
      </c>
      <c r="C246" s="13" t="s">
        <v>8</v>
      </c>
      <c r="D246" s="13" t="s">
        <v>145</v>
      </c>
      <c r="E246" s="11"/>
      <c r="F246" s="28">
        <f>F247</f>
        <v>118.162</v>
      </c>
      <c r="G246" s="28">
        <f t="shared" si="90"/>
        <v>118.162</v>
      </c>
      <c r="H246" s="28">
        <f t="shared" si="90"/>
        <v>0</v>
      </c>
      <c r="I246" s="28">
        <f t="shared" si="90"/>
        <v>0</v>
      </c>
      <c r="J246" s="28">
        <f t="shared" si="90"/>
        <v>0</v>
      </c>
      <c r="K246" s="28">
        <f t="shared" si="90"/>
        <v>0</v>
      </c>
      <c r="L246" s="28">
        <f t="shared" si="90"/>
        <v>118.162</v>
      </c>
      <c r="M246" s="28">
        <f t="shared" si="90"/>
        <v>118.162</v>
      </c>
      <c r="N246" s="28">
        <f t="shared" si="90"/>
        <v>0</v>
      </c>
      <c r="O246" s="28">
        <f t="shared" si="90"/>
        <v>63.9065</v>
      </c>
      <c r="P246" s="28">
        <f t="shared" si="90"/>
        <v>63.9065</v>
      </c>
      <c r="Q246" s="27"/>
      <c r="R246" s="27">
        <f t="shared" si="68"/>
        <v>182.0685</v>
      </c>
      <c r="S246" s="27">
        <f t="shared" si="69"/>
        <v>182.0685</v>
      </c>
      <c r="T246" s="27"/>
    </row>
    <row r="247" spans="1:20" ht="22.5">
      <c r="A247" s="10" t="s">
        <v>57</v>
      </c>
      <c r="B247" s="13" t="s">
        <v>8</v>
      </c>
      <c r="C247" s="13" t="s">
        <v>8</v>
      </c>
      <c r="D247" s="13" t="s">
        <v>145</v>
      </c>
      <c r="E247" s="11" t="s">
        <v>61</v>
      </c>
      <c r="F247" s="28">
        <f t="shared" si="90"/>
        <v>118.162</v>
      </c>
      <c r="G247" s="27">
        <f t="shared" si="90"/>
        <v>118.162</v>
      </c>
      <c r="H247" s="27"/>
      <c r="I247" s="27"/>
      <c r="J247" s="27"/>
      <c r="K247" s="27"/>
      <c r="L247" s="27">
        <f>F247+I247</f>
        <v>118.162</v>
      </c>
      <c r="M247" s="27">
        <f>L247</f>
        <v>118.162</v>
      </c>
      <c r="N247" s="27"/>
      <c r="O247" s="27">
        <f>O248</f>
        <v>63.9065</v>
      </c>
      <c r="P247" s="27">
        <f>P248</f>
        <v>63.9065</v>
      </c>
      <c r="Q247" s="27"/>
      <c r="R247" s="27">
        <f t="shared" si="68"/>
        <v>182.0685</v>
      </c>
      <c r="S247" s="27">
        <f t="shared" si="69"/>
        <v>182.0685</v>
      </c>
      <c r="T247" s="27"/>
    </row>
    <row r="248" spans="1:20" ht="22.5">
      <c r="A248" s="10" t="s">
        <v>58</v>
      </c>
      <c r="B248" s="13" t="s">
        <v>8</v>
      </c>
      <c r="C248" s="13" t="s">
        <v>8</v>
      </c>
      <c r="D248" s="13" t="s">
        <v>145</v>
      </c>
      <c r="E248" s="11" t="s">
        <v>62</v>
      </c>
      <c r="F248" s="28">
        <f>93.4+21.1+3.662</f>
        <v>118.162</v>
      </c>
      <c r="G248" s="27">
        <f>F248</f>
        <v>118.162</v>
      </c>
      <c r="H248" s="27"/>
      <c r="I248" s="27"/>
      <c r="J248" s="27"/>
      <c r="K248" s="27"/>
      <c r="L248" s="27">
        <f>F248+I248</f>
        <v>118.162</v>
      </c>
      <c r="M248" s="27">
        <f>L248</f>
        <v>118.162</v>
      </c>
      <c r="N248" s="27"/>
      <c r="O248" s="27">
        <f>3+78.09944-17.19294</f>
        <v>63.9065</v>
      </c>
      <c r="P248" s="27">
        <f>O248</f>
        <v>63.9065</v>
      </c>
      <c r="Q248" s="27"/>
      <c r="R248" s="27">
        <f t="shared" si="68"/>
        <v>182.0685</v>
      </c>
      <c r="S248" s="27">
        <f t="shared" si="69"/>
        <v>182.0685</v>
      </c>
      <c r="T248" s="27"/>
    </row>
    <row r="249" spans="1:20" ht="22.5">
      <c r="A249" s="6" t="s">
        <v>4</v>
      </c>
      <c r="B249" s="7"/>
      <c r="C249" s="7"/>
      <c r="D249" s="13"/>
      <c r="E249" s="7"/>
      <c r="F249" s="25">
        <f aca="true" t="shared" si="91" ref="F249:T249">F11+F177</f>
        <v>74496.89658</v>
      </c>
      <c r="G249" s="25">
        <f t="shared" si="91"/>
        <v>74317.89658</v>
      </c>
      <c r="H249" s="25">
        <f t="shared" si="91"/>
        <v>179</v>
      </c>
      <c r="I249" s="25" t="e">
        <f t="shared" si="91"/>
        <v>#REF!</v>
      </c>
      <c r="J249" s="25" t="e">
        <f t="shared" si="91"/>
        <v>#REF!</v>
      </c>
      <c r="K249" s="25">
        <f t="shared" si="91"/>
        <v>0</v>
      </c>
      <c r="L249" s="25">
        <f t="shared" si="91"/>
        <v>72063.48844999999</v>
      </c>
      <c r="M249" s="25">
        <f t="shared" si="91"/>
        <v>72063.48844999999</v>
      </c>
      <c r="N249" s="25">
        <f t="shared" si="91"/>
        <v>179</v>
      </c>
      <c r="O249" s="25">
        <f t="shared" si="91"/>
        <v>26451.542099999995</v>
      </c>
      <c r="P249" s="25">
        <f t="shared" si="91"/>
        <v>26442.775339999997</v>
      </c>
      <c r="Q249" s="25">
        <f t="shared" si="91"/>
        <v>8.76676</v>
      </c>
      <c r="R249" s="25">
        <f t="shared" si="91"/>
        <v>100948.43867999999</v>
      </c>
      <c r="S249" s="25">
        <f t="shared" si="91"/>
        <v>100760.67192</v>
      </c>
      <c r="T249" s="25">
        <f t="shared" si="91"/>
        <v>187.76676</v>
      </c>
    </row>
    <row r="250" ht="12.75">
      <c r="D250" s="31"/>
    </row>
    <row r="251" ht="12.75">
      <c r="F251" s="22"/>
    </row>
  </sheetData>
  <sheetProtection/>
  <mergeCells count="8">
    <mergeCell ref="G7:H7"/>
    <mergeCell ref="A5:T5"/>
    <mergeCell ref="A8:A9"/>
    <mergeCell ref="F8:T8"/>
    <mergeCell ref="B8:B9"/>
    <mergeCell ref="C8:C9"/>
    <mergeCell ref="D8:D9"/>
    <mergeCell ref="E8:E9"/>
  </mergeCells>
  <printOptions/>
  <pageMargins left="0.7874015748031497" right="0.1968503937007874" top="0.708661417322834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2019-12-16T06:47:26Z</cp:lastPrinted>
  <dcterms:created xsi:type="dcterms:W3CDTF">1996-10-08T23:32:33Z</dcterms:created>
  <dcterms:modified xsi:type="dcterms:W3CDTF">2019-12-17T10:28:23Z</dcterms:modified>
  <cp:category/>
  <cp:version/>
  <cp:contentType/>
  <cp:contentStatus/>
</cp:coreProperties>
</file>